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D:\업무\04_데이터성과관리팀\02_통계업무\01_통계연보 작성\1. 2024년(30회 통계연보) - 2025년 작성\2024년도 통계연보 나주시 서식(취합 및 작성용)\"/>
    </mc:Choice>
  </mc:AlternateContent>
  <xr:revisionPtr revIDLastSave="0" documentId="13_ncr:1_{2D062F0D-2D57-42C1-8417-F8B2E9BCAC10}" xr6:coauthVersionLast="36" xr6:coauthVersionMax="36" xr10:uidLastSave="{00000000-0000-0000-0000-000000000000}"/>
  <bookViews>
    <workbookView xWindow="0" yWindow="0" windowWidth="22410" windowHeight="9420" tabRatio="883" xr2:uid="{00000000-000D-0000-FFFF-FFFF00000000}"/>
  </bookViews>
  <sheets>
    <sheet name="Ⅻ-1. 의료기관" sheetId="77" r:id="rId1"/>
    <sheet name="Ⅻ-2. 의료기관종사 의료인력" sheetId="78" r:id="rId2"/>
    <sheet name="Ⅻ-3. 보건소 인력" sheetId="91" r:id="rId3"/>
    <sheet name="Ⅻ-4. 보건지소 및 보건진료소, 건강생활지원센터 인력" sheetId="92" r:id="rId4"/>
    <sheet name="Ⅻ-5. 의약품등 제조업소 및 판매업소" sheetId="93" r:id="rId5"/>
    <sheet name="Ⅻ-6. 식품위생관계업소" sheetId="94" r:id="rId6"/>
    <sheet name="Ⅻ-7. 공중위생영업소" sheetId="79" r:id="rId7"/>
    <sheet name="Ⅻ-8. 예방접종" sheetId="95" r:id="rId8"/>
    <sheet name="Ⅻ-9. 주요 법정감염병 발생 및 사망" sheetId="97" r:id="rId9"/>
    <sheet name="Ⅻ-10. 결핵환자 현황" sheetId="98" r:id="rId10"/>
    <sheet name="Ⅻ-11. 보건소 구강보건사업 실적" sheetId="99" r:id="rId11"/>
    <sheet name="Ⅻ-12. 모자보건사업 실적 " sheetId="107" r:id="rId12"/>
    <sheet name="Ⅻ-13. 건강보험 적용인구" sheetId="100" r:id="rId13"/>
    <sheet name="Ⅻ-14. 건강보험급여" sheetId="101" r:id="rId14"/>
    <sheet name="Ⅻ-15. 건강보험대상자 진료 실적" sheetId="102" r:id="rId15"/>
    <sheet name="Ⅻ-16. 국민연금 가입자" sheetId="80" r:id="rId16"/>
    <sheet name="Ⅻ-17. 국민연금 급여 지급현황" sheetId="81" r:id="rId17"/>
    <sheet name="Ⅻ-18. 노인여가복지시설" sheetId="103" r:id="rId18"/>
    <sheet name="Ⅻ-19. 노인주거복지시설" sheetId="109" r:id="rId19"/>
    <sheet name="Ⅻ-20. 노인의료복지시설" sheetId="82" r:id="rId20"/>
    <sheet name="Ⅻ-21. 재가노인복지시설" sheetId="83" r:id="rId21"/>
    <sheet name="Ⅻ-22. 국민기초생활보장 수급자" sheetId="108" r:id="rId22"/>
    <sheet name="Ⅻ-23. 기초연금 수급자 수" sheetId="105" r:id="rId23"/>
    <sheet name="Ⅻ-24. 여성복지시설" sheetId="85" r:id="rId24"/>
    <sheet name="Ⅻ-25. 여성폭력상담" sheetId="86" r:id="rId25"/>
    <sheet name="Ⅻ-26. 아동복지시설" sheetId="87" r:id="rId26"/>
    <sheet name="Ⅻ-27. 장애인 거주시설 수 및 입소 현황" sheetId="88" r:id="rId27"/>
    <sheet name="Ⅻ-28 장애인등록현황" sheetId="89" r:id="rId28"/>
    <sheet name="Ⅻ-29. 어린이집" sheetId="90" r:id="rId29"/>
    <sheet name="Ⅻ-30. 사회복지자원봉사자 현황" sheetId="106" r:id="rId30"/>
  </sheets>
  <externalReferences>
    <externalReference r:id="rId31"/>
    <externalReference r:id="rId32"/>
    <externalReference r:id="rId33"/>
  </externalReferences>
  <definedNames>
    <definedName name="_xlnm._FilterDatabase" localSheetId="6" hidden="1">'Ⅻ-7. 공중위생영업소'!#REF!</definedName>
    <definedName name="_xlnm._FilterDatabase" localSheetId="7" hidden="1">'Ⅻ-8. 예방접종'!#REF!</definedName>
    <definedName name="aaa" localSheetId="21">#REF!</definedName>
    <definedName name="aaa">#REF!</definedName>
    <definedName name="bbb" localSheetId="21">#REF!</definedName>
    <definedName name="bbb">#REF!</definedName>
    <definedName name="_xlnm.Database" localSheetId="0">#REF!</definedName>
    <definedName name="_xlnm.Database" localSheetId="9">#REF!</definedName>
    <definedName name="_xlnm.Database" localSheetId="10">#REF!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8">#REF!</definedName>
    <definedName name="_xlnm.Database" localSheetId="1">#REF!</definedName>
    <definedName name="_xlnm.Database" localSheetId="19">#REF!</definedName>
    <definedName name="_xlnm.Database" localSheetId="20">#REF!</definedName>
    <definedName name="_xlnm.Database" localSheetId="21">#REF!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#REF!</definedName>
    <definedName name="_xlnm.Database" localSheetId="29">#REF!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ocument_array" localSheetId="18">{"Book1"}</definedName>
    <definedName name="Document_array" localSheetId="21">{"Book1"}</definedName>
    <definedName name="Document_array" localSheetId="8">{"Book1"}</definedName>
    <definedName name="Document_array">{"Book1"}</definedName>
    <definedName name="G">'[1] 견적서'!#REF!</definedName>
    <definedName name="_xlnm.Print_Area" localSheetId="9">'Ⅻ-10. 결핵환자 현황'!$A$1:$AA$16</definedName>
    <definedName name="_xlnm.Print_Area" localSheetId="12">'Ⅻ-13. 건강보험 적용인구'!$A$1:$P$17</definedName>
    <definedName name="_xlnm.Print_Area" localSheetId="16">'Ⅻ-17. 국민연금 급여 지급현황'!$A$1:$W$17</definedName>
    <definedName name="_xlnm.Print_Area" localSheetId="18">'[2]2-1포천(각세)(외제)'!#REF!</definedName>
    <definedName name="_xlnm.Print_Area" localSheetId="21">'[2]2-1포천(각세)(외제)'!#REF!</definedName>
    <definedName name="_xlnm.Print_Area" localSheetId="22">'Ⅻ-23. 기초연금 수급자 수'!$A$1:$J$15</definedName>
    <definedName name="_xlnm.Print_Area" localSheetId="23">'Ⅻ-24. 여성복지시설'!$A$1:$Y$24</definedName>
    <definedName name="_xlnm.Print_Area" localSheetId="24">'Ⅻ-25. 여성폭력상담'!$A$1:$AJ$16</definedName>
    <definedName name="_xlnm.Print_Area" localSheetId="25">'Ⅻ-26. 아동복지시설'!$A$1:$U$14</definedName>
    <definedName name="_xlnm.Print_Area" localSheetId="28">'Ⅻ-29. 어린이집'!$A$1:$R$14</definedName>
    <definedName name="_xlnm.Print_Area" localSheetId="2">'Ⅻ-3. 보건소 인력'!$A$1:$Y$15</definedName>
    <definedName name="_xlnm.Print_Area" localSheetId="29">'Ⅻ-30. 사회복지자원봉사자 현황'!$A$1:$Q$15</definedName>
    <definedName name="_xlnm.Print_Area" localSheetId="3">'Ⅻ-4. 보건지소 및 보건진료소, 건강생활지원센터 인력'!$A$1:$W$15</definedName>
    <definedName name="_xlnm.Print_Area" localSheetId="8">'Ⅻ-9. 주요 법정감염병 발생 및 사망'!$A$1:$BK$43</definedName>
    <definedName name="_xlnm.Print_Area">'[2]2-1포천(각세)(외제)'!#REF!</definedName>
    <definedName name="_xlnm.Print_Titles">#N/A</definedName>
    <definedName name="zum" localSheetId="9">#REF!</definedName>
    <definedName name="zum" localSheetId="10">#REF!</definedName>
    <definedName name="zum" localSheetId="12">#REF!</definedName>
    <definedName name="zum" localSheetId="13">#REF!</definedName>
    <definedName name="zum" localSheetId="14">#REF!</definedName>
    <definedName name="zum" localSheetId="16">#REF!</definedName>
    <definedName name="zum" localSheetId="17">#REF!</definedName>
    <definedName name="zum" localSheetId="18">#REF!</definedName>
    <definedName name="zum" localSheetId="1">#REF!</definedName>
    <definedName name="zum" localSheetId="19">#REF!</definedName>
    <definedName name="zum" localSheetId="21">#REF!</definedName>
    <definedName name="zum" localSheetId="23">#REF!</definedName>
    <definedName name="zum" localSheetId="26">#REF!</definedName>
    <definedName name="zum" localSheetId="2">#REF!</definedName>
    <definedName name="zum" localSheetId="29">#REF!</definedName>
    <definedName name="zum" localSheetId="3">#REF!</definedName>
    <definedName name="zum" localSheetId="4">#REF!</definedName>
    <definedName name="zum" localSheetId="5">#REF!</definedName>
    <definedName name="zum" localSheetId="7">#REF!</definedName>
    <definedName name="zum" localSheetId="8">#REF!</definedName>
    <definedName name="zum">#REF!</definedName>
    <definedName name="기본급테이블" localSheetId="21">#REF!</definedName>
    <definedName name="기본급테이블">#REF!</definedName>
    <definedName name="나" localSheetId="9">#REF!</definedName>
    <definedName name="나" localSheetId="10">#REF!</definedName>
    <definedName name="나" localSheetId="12">#REF!</definedName>
    <definedName name="나" localSheetId="13">#REF!</definedName>
    <definedName name="나" localSheetId="14">#REF!</definedName>
    <definedName name="나" localSheetId="16">#REF!</definedName>
    <definedName name="나" localSheetId="17">#REF!</definedName>
    <definedName name="나" localSheetId="18">#REF!</definedName>
    <definedName name="나" localSheetId="1">#REF!</definedName>
    <definedName name="나" localSheetId="19">#REF!</definedName>
    <definedName name="나" localSheetId="21">#REF!</definedName>
    <definedName name="나" localSheetId="23">#REF!</definedName>
    <definedName name="나" localSheetId="26">#REF!</definedName>
    <definedName name="나" localSheetId="2">#REF!</definedName>
    <definedName name="나" localSheetId="29">#REF!</definedName>
    <definedName name="나" localSheetId="3">#REF!</definedName>
    <definedName name="나" localSheetId="4">#REF!</definedName>
    <definedName name="나" localSheetId="5">#REF!</definedName>
    <definedName name="나" localSheetId="7">#REF!</definedName>
    <definedName name="나" localSheetId="8">#REF!</definedName>
    <definedName name="나">#REF!</definedName>
    <definedName name="보고용" localSheetId="18">{"Book1"}</definedName>
    <definedName name="보고용" localSheetId="21">{"Book1"}</definedName>
    <definedName name="보고용" localSheetId="8">{"Book1"}</definedName>
    <definedName name="보고용">{"Book1"}</definedName>
    <definedName name="사원테이블">#REF!</definedName>
    <definedName name="수당테이블" localSheetId="21">#REF!</definedName>
    <definedName name="수당테이블">#REF!</definedName>
    <definedName name="ㅇㅎㅇㅎㄹ" localSheetId="21">#REF!</definedName>
    <definedName name="ㅇㅎㅇㅎㄹ">#REF!</definedName>
    <definedName name="양성구">[3]봉사원파견!$B$43:$B$44</definedName>
    <definedName name="주간예산구분">[3]주간보호!$D$6:$D$50</definedName>
    <definedName name="주간정원2" localSheetId="0">#REF!</definedName>
    <definedName name="주간정원2" localSheetId="9">#REF!</definedName>
    <definedName name="주간정원2" localSheetId="10">#REF!</definedName>
    <definedName name="주간정원2" localSheetId="12">#REF!</definedName>
    <definedName name="주간정원2" localSheetId="13">#REF!</definedName>
    <definedName name="주간정원2" localSheetId="14">#REF!</definedName>
    <definedName name="주간정원2" localSheetId="15">#REF!</definedName>
    <definedName name="주간정원2" localSheetId="16">#REF!</definedName>
    <definedName name="주간정원2" localSheetId="17">#REF!</definedName>
    <definedName name="주간정원2" localSheetId="18">#REF!</definedName>
    <definedName name="주간정원2" localSheetId="1">#REF!</definedName>
    <definedName name="주간정원2" localSheetId="19">#REF!</definedName>
    <definedName name="주간정원2" localSheetId="20">#REF!</definedName>
    <definedName name="주간정원2" localSheetId="21">#REF!</definedName>
    <definedName name="주간정원2" localSheetId="23">#REF!</definedName>
    <definedName name="주간정원2" localSheetId="24">#REF!</definedName>
    <definedName name="주간정원2" localSheetId="25">#REF!</definedName>
    <definedName name="주간정원2" localSheetId="26">#REF!</definedName>
    <definedName name="주간정원2" localSheetId="27">#REF!</definedName>
    <definedName name="주간정원2" localSheetId="28">#REF!</definedName>
    <definedName name="주간정원2" localSheetId="2">#REF!</definedName>
    <definedName name="주간정원2" localSheetId="29">#REF!</definedName>
    <definedName name="주간정원2" localSheetId="3">#REF!</definedName>
    <definedName name="주간정원2" localSheetId="4">#REF!</definedName>
    <definedName name="주간정원2" localSheetId="5">#REF!</definedName>
    <definedName name="주간정원2" localSheetId="6">#REF!</definedName>
    <definedName name="주간정원2" localSheetId="7">#REF!</definedName>
    <definedName name="주간정원2" localSheetId="8">#REF!</definedName>
    <definedName name="주간정원2">#REF!</definedName>
    <definedName name="주간종사11" localSheetId="0">#REF!</definedName>
    <definedName name="주간종사11" localSheetId="9">#REF!</definedName>
    <definedName name="주간종사11" localSheetId="10">#REF!</definedName>
    <definedName name="주간종사11" localSheetId="12">#REF!</definedName>
    <definedName name="주간종사11" localSheetId="13">#REF!</definedName>
    <definedName name="주간종사11" localSheetId="14">#REF!</definedName>
    <definedName name="주간종사11" localSheetId="15">#REF!</definedName>
    <definedName name="주간종사11" localSheetId="16">#REF!</definedName>
    <definedName name="주간종사11" localSheetId="17">#REF!</definedName>
    <definedName name="주간종사11" localSheetId="18">#REF!</definedName>
    <definedName name="주간종사11" localSheetId="1">#REF!</definedName>
    <definedName name="주간종사11" localSheetId="19">#REF!</definedName>
    <definedName name="주간종사11" localSheetId="20">#REF!</definedName>
    <definedName name="주간종사11" localSheetId="21">#REF!</definedName>
    <definedName name="주간종사11" localSheetId="23">#REF!</definedName>
    <definedName name="주간종사11" localSheetId="24">#REF!</definedName>
    <definedName name="주간종사11" localSheetId="25">#REF!</definedName>
    <definedName name="주간종사11" localSheetId="26">#REF!</definedName>
    <definedName name="주간종사11" localSheetId="27">#REF!</definedName>
    <definedName name="주간종사11" localSheetId="28">#REF!</definedName>
    <definedName name="주간종사11" localSheetId="2">#REF!</definedName>
    <definedName name="주간종사11" localSheetId="29">#REF!</definedName>
    <definedName name="주간종사11" localSheetId="3">#REF!</definedName>
    <definedName name="주간종사11" localSheetId="4">#REF!</definedName>
    <definedName name="주간종사11" localSheetId="5">#REF!</definedName>
    <definedName name="주간종사11" localSheetId="6">#REF!</definedName>
    <definedName name="주간종사11" localSheetId="7">#REF!</definedName>
    <definedName name="주간종사11" localSheetId="8">#REF!</definedName>
    <definedName name="주간종사11">#REF!</definedName>
    <definedName name="직책테이블" localSheetId="21">#REF!</definedName>
    <definedName name="직책테이블">#REF!</definedName>
    <definedName name="질병" localSheetId="9">#REF!</definedName>
    <definedName name="질병" localSheetId="10">#REF!</definedName>
    <definedName name="질병" localSheetId="12">#REF!</definedName>
    <definedName name="질병" localSheetId="13">#REF!</definedName>
    <definedName name="질병" localSheetId="14">#REF!</definedName>
    <definedName name="질병" localSheetId="16">#REF!</definedName>
    <definedName name="질병" localSheetId="17">#REF!</definedName>
    <definedName name="질병" localSheetId="18">#REF!</definedName>
    <definedName name="질병" localSheetId="1">#REF!</definedName>
    <definedName name="질병" localSheetId="19">#REF!</definedName>
    <definedName name="질병" localSheetId="21">#REF!</definedName>
    <definedName name="질병" localSheetId="23">#REF!</definedName>
    <definedName name="질병" localSheetId="26">#REF!</definedName>
    <definedName name="질병" localSheetId="2">#REF!</definedName>
    <definedName name="질병" localSheetId="29">#REF!</definedName>
    <definedName name="질병" localSheetId="3">#REF!</definedName>
    <definedName name="질병" localSheetId="4">#REF!</definedName>
    <definedName name="질병" localSheetId="5">#REF!</definedName>
    <definedName name="질병" localSheetId="7">#REF!</definedName>
    <definedName name="질병" localSheetId="8">#REF!</definedName>
    <definedName name="질병">#REF!</definedName>
    <definedName name="치매1">[3]주간보호!$D$55:$D$79</definedName>
    <definedName name="ㅠ1" localSheetId="0">#REF!</definedName>
    <definedName name="ㅠ1" localSheetId="9">#REF!</definedName>
    <definedName name="ㅠ1" localSheetId="10">#REF!</definedName>
    <definedName name="ㅠ1" localSheetId="11">#REF!</definedName>
    <definedName name="ㅠ1" localSheetId="12">#REF!</definedName>
    <definedName name="ㅠ1" localSheetId="13">#REF!</definedName>
    <definedName name="ㅠ1" localSheetId="14">#REF!</definedName>
    <definedName name="ㅠ1" localSheetId="15">#REF!</definedName>
    <definedName name="ㅠ1" localSheetId="16">#REF!</definedName>
    <definedName name="ㅠ1" localSheetId="17">#REF!</definedName>
    <definedName name="ㅠ1" localSheetId="18">#REF!</definedName>
    <definedName name="ㅠ1" localSheetId="1">#REF!</definedName>
    <definedName name="ㅠ1" localSheetId="19">#REF!</definedName>
    <definedName name="ㅠ1" localSheetId="20">#REF!</definedName>
    <definedName name="ㅠ1" localSheetId="21">#REF!</definedName>
    <definedName name="ㅠ1" localSheetId="22">#REF!</definedName>
    <definedName name="ㅠ1" localSheetId="23">#REF!</definedName>
    <definedName name="ㅠ1" localSheetId="24">#REF!</definedName>
    <definedName name="ㅠ1" localSheetId="25">#REF!</definedName>
    <definedName name="ㅠ1" localSheetId="26">#REF!</definedName>
    <definedName name="ㅠ1" localSheetId="27">#REF!</definedName>
    <definedName name="ㅠ1" localSheetId="28">#REF!</definedName>
    <definedName name="ㅠ1" localSheetId="2">#REF!</definedName>
    <definedName name="ㅠ1" localSheetId="29">#REF!</definedName>
    <definedName name="ㅠ1" localSheetId="3">#REF!</definedName>
    <definedName name="ㅠ1" localSheetId="4">#REF!</definedName>
    <definedName name="ㅠ1" localSheetId="5">#REF!</definedName>
    <definedName name="ㅠ1" localSheetId="6">#REF!</definedName>
    <definedName name="ㅠ1" localSheetId="7">#REF!</definedName>
    <definedName name="ㅠ1" localSheetId="8">#REF!</definedName>
    <definedName name="ㅠ1">#REF!</definedName>
  </definedNames>
  <calcPr calcId="191029"/>
</workbook>
</file>

<file path=xl/calcChain.xml><?xml version="1.0" encoding="utf-8"?>
<calcChain xmlns="http://schemas.openxmlformats.org/spreadsheetml/2006/main">
  <c r="C13" i="99" l="1"/>
  <c r="D13" i="99"/>
  <c r="E13" i="99"/>
  <c r="B13" i="99"/>
  <c r="I15" i="109" l="1"/>
  <c r="H15" i="109"/>
  <c r="G15" i="109"/>
  <c r="F15" i="109"/>
  <c r="E15" i="109"/>
  <c r="D15" i="109"/>
  <c r="C15" i="109"/>
  <c r="D13" i="102" l="1"/>
  <c r="E13" i="102"/>
  <c r="G13" i="102"/>
  <c r="B13" i="102"/>
  <c r="E15" i="100"/>
  <c r="F15" i="100"/>
  <c r="L14" i="108" l="1"/>
  <c r="K14" i="108"/>
  <c r="J14" i="108"/>
  <c r="I14" i="108"/>
  <c r="H14" i="108"/>
  <c r="G14" i="108"/>
  <c r="F14" i="108"/>
  <c r="E14" i="108"/>
  <c r="D14" i="108"/>
  <c r="C14" i="108"/>
  <c r="B14" i="108"/>
  <c r="J14" i="105" l="1"/>
  <c r="I14" i="105"/>
  <c r="E14" i="105"/>
  <c r="H14" i="105" s="1"/>
  <c r="B14" i="105"/>
  <c r="I15" i="82"/>
  <c r="H15" i="82"/>
  <c r="G15" i="82"/>
  <c r="F15" i="82"/>
  <c r="E15" i="82"/>
  <c r="D15" i="82"/>
  <c r="C15" i="82"/>
  <c r="B15" i="82"/>
  <c r="H14" i="103"/>
  <c r="C14" i="103"/>
  <c r="D14" i="103"/>
  <c r="E14" i="103"/>
  <c r="F14" i="103"/>
  <c r="G14" i="103"/>
  <c r="B16" i="103"/>
  <c r="B17" i="103"/>
  <c r="B18" i="103"/>
  <c r="B19" i="103"/>
  <c r="B20" i="103"/>
  <c r="B21" i="103"/>
  <c r="B22" i="103"/>
  <c r="B23" i="103"/>
  <c r="B24" i="103"/>
  <c r="B25" i="103"/>
  <c r="B26" i="103"/>
  <c r="B27" i="103"/>
  <c r="B28" i="103"/>
  <c r="B29" i="103"/>
  <c r="B30" i="103"/>
  <c r="B31" i="103"/>
  <c r="B32" i="103"/>
  <c r="B33" i="103"/>
  <c r="B34" i="103"/>
  <c r="B15" i="103"/>
  <c r="B14" i="103" l="1"/>
  <c r="J24" i="95" l="1"/>
  <c r="F24" i="95"/>
  <c r="E24" i="95"/>
  <c r="D24" i="95"/>
  <c r="F23" i="95"/>
  <c r="E23" i="95"/>
  <c r="D23" i="95"/>
  <c r="F22" i="95"/>
  <c r="E22" i="95"/>
  <c r="D22" i="95"/>
  <c r="F21" i="95"/>
  <c r="E21" i="95"/>
  <c r="D21" i="95"/>
  <c r="F20" i="95"/>
  <c r="E20" i="95"/>
  <c r="D20" i="95"/>
  <c r="J19" i="95"/>
  <c r="F19" i="95"/>
  <c r="E19" i="95"/>
  <c r="D19" i="95"/>
  <c r="J18" i="95"/>
  <c r="F18" i="95"/>
  <c r="E18" i="95"/>
  <c r="D18" i="95"/>
  <c r="J17" i="95"/>
  <c r="F17" i="95"/>
  <c r="E17" i="95"/>
  <c r="D17" i="95"/>
  <c r="J16" i="95"/>
  <c r="F16" i="95"/>
  <c r="E16" i="95"/>
  <c r="D16" i="95"/>
  <c r="J15" i="95"/>
  <c r="F15" i="95"/>
  <c r="E15" i="95"/>
  <c r="D15" i="95"/>
  <c r="J14" i="95"/>
  <c r="F14" i="95"/>
  <c r="E14" i="95"/>
  <c r="D14" i="95"/>
  <c r="J13" i="95"/>
  <c r="F13" i="95"/>
  <c r="F12" i="95" s="1"/>
  <c r="E13" i="95"/>
  <c r="E12" i="95" s="1"/>
  <c r="D13" i="95"/>
  <c r="K12" i="95"/>
  <c r="J12" i="95"/>
  <c r="I12" i="95"/>
  <c r="H12" i="95"/>
  <c r="G12" i="95"/>
  <c r="D12" i="95"/>
  <c r="C12" i="95"/>
  <c r="B12" i="95"/>
  <c r="B12" i="89" l="1"/>
  <c r="C13" i="86"/>
  <c r="B13" i="86"/>
  <c r="F14" i="100" l="1"/>
  <c r="E14" i="100"/>
  <c r="C8" i="86" l="1"/>
  <c r="C9" i="86"/>
  <c r="C10" i="86"/>
  <c r="C11" i="86"/>
  <c r="C12" i="86"/>
  <c r="C7" i="86"/>
  <c r="B12" i="86"/>
  <c r="B11" i="86"/>
  <c r="B10" i="86"/>
  <c r="B9" i="86"/>
  <c r="B8" i="86"/>
  <c r="B7" i="86"/>
  <c r="C12" i="108"/>
  <c r="C11" i="108"/>
  <c r="C10" i="108"/>
  <c r="C9" i="108"/>
  <c r="C8" i="108"/>
  <c r="C7" i="108"/>
  <c r="B11" i="89" l="1"/>
  <c r="B10" i="89"/>
  <c r="B9" i="89"/>
  <c r="B8" i="89"/>
  <c r="B7" i="89"/>
  <c r="B6" i="89"/>
  <c r="G14" i="88"/>
  <c r="G13" i="88"/>
  <c r="G12" i="88"/>
  <c r="G11" i="88"/>
  <c r="G10" i="88"/>
  <c r="G9" i="88"/>
  <c r="G8" i="88"/>
  <c r="C10" i="83" l="1"/>
  <c r="D10" i="83"/>
  <c r="E10" i="83"/>
  <c r="B10" i="83"/>
  <c r="E8" i="100" l="1"/>
  <c r="F8" i="100"/>
  <c r="E9" i="100"/>
  <c r="F9" i="100"/>
  <c r="E10" i="100"/>
  <c r="F10" i="100"/>
  <c r="E11" i="100"/>
  <c r="F11" i="100"/>
  <c r="E12" i="100"/>
  <c r="F12" i="100"/>
  <c r="E13" i="100"/>
  <c r="F13" i="100"/>
  <c r="B7" i="83" l="1"/>
  <c r="C7" i="83"/>
  <c r="D7" i="83"/>
  <c r="E7" i="83"/>
  <c r="B8" i="83"/>
  <c r="C8" i="83"/>
  <c r="D8" i="83"/>
  <c r="E8" i="83"/>
  <c r="B9" i="83"/>
  <c r="C9" i="83"/>
  <c r="D9" i="83"/>
  <c r="E9" i="83"/>
  <c r="B11" i="83"/>
  <c r="C11" i="83"/>
  <c r="D11" i="83"/>
  <c r="E11" i="83"/>
  <c r="B12" i="83"/>
  <c r="C12" i="83"/>
  <c r="D12" i="83"/>
  <c r="E12" i="83"/>
  <c r="B13" i="83"/>
  <c r="C13" i="83"/>
  <c r="D13" i="83"/>
  <c r="E13" i="83"/>
  <c r="B5" i="78"/>
  <c r="B6" i="78"/>
  <c r="B7" i="78"/>
  <c r="B8" i="78"/>
  <c r="B9" i="78"/>
  <c r="B10" i="78"/>
  <c r="B8" i="77"/>
  <c r="C8" i="77"/>
  <c r="B9" i="77"/>
  <c r="C9" i="77"/>
  <c r="B10" i="77"/>
  <c r="C10" i="77"/>
  <c r="B11" i="77"/>
  <c r="C11" i="77"/>
  <c r="B12" i="77"/>
  <c r="C12" i="77"/>
  <c r="B13" i="77"/>
  <c r="C13" i="77"/>
</calcChain>
</file>

<file path=xl/sharedStrings.xml><?xml version="1.0" encoding="utf-8"?>
<sst xmlns="http://schemas.openxmlformats.org/spreadsheetml/2006/main" count="1760" uniqueCount="794">
  <si>
    <t>…</t>
  </si>
  <si>
    <t>합계</t>
    <phoneticPr fontId="95" type="noConversion"/>
  </si>
  <si>
    <t>-</t>
  </si>
  <si>
    <t>단위 : 명</t>
  </si>
  <si>
    <t>10</t>
  </si>
  <si>
    <t>남
Male</t>
    <phoneticPr fontId="95" type="noConversion"/>
  </si>
  <si>
    <t>1</t>
  </si>
  <si>
    <t>Source : Ministry of Health &amp; Welfare</t>
    <phoneticPr fontId="95" type="noConversion"/>
  </si>
  <si>
    <t>빛가람동</t>
  </si>
  <si>
    <t>이창동</t>
  </si>
  <si>
    <t>영산동</t>
  </si>
  <si>
    <t>성북동</t>
  </si>
  <si>
    <t>금남동</t>
  </si>
  <si>
    <t>영강동</t>
  </si>
  <si>
    <t>송월동</t>
  </si>
  <si>
    <t>봉황면</t>
  </si>
  <si>
    <t>다도면</t>
  </si>
  <si>
    <t>산포면</t>
  </si>
  <si>
    <t>금천면</t>
  </si>
  <si>
    <t>노안면</t>
  </si>
  <si>
    <t>문평면</t>
  </si>
  <si>
    <t>다시면</t>
  </si>
  <si>
    <t>동강면</t>
  </si>
  <si>
    <t>공산면</t>
  </si>
  <si>
    <t>반남면</t>
  </si>
  <si>
    <t>왕곡면</t>
  </si>
  <si>
    <t>세지면</t>
  </si>
  <si>
    <t>남평읍</t>
    <phoneticPr fontId="95" type="noConversion"/>
  </si>
  <si>
    <t>병상수
Inpatient care beds</t>
    <phoneticPr fontId="94" type="noConversion"/>
  </si>
  <si>
    <t>병원수
Number of establishment</t>
    <phoneticPr fontId="94" type="noConversion"/>
  </si>
  <si>
    <t>병원수
Number of establishment</t>
    <phoneticPr fontId="94" type="noConversion"/>
  </si>
  <si>
    <t>병상수
Inpatient care beds</t>
    <phoneticPr fontId="94" type="noConversion"/>
  </si>
  <si>
    <t>한의원
Oriental medicine clinics</t>
    <phoneticPr fontId="94" type="noConversion"/>
  </si>
  <si>
    <t>한방병원
Oriental medicine hospital</t>
    <phoneticPr fontId="94" type="noConversion"/>
  </si>
  <si>
    <t>의원
Clinics</t>
    <phoneticPr fontId="94" type="noConversion"/>
  </si>
  <si>
    <r>
      <t>일반병원</t>
    </r>
    <r>
      <rPr>
        <vertAlign val="superscript"/>
        <sz val="9"/>
        <rFont val="굴림"/>
        <family val="3"/>
        <charset val="129"/>
      </rPr>
      <t>1)</t>
    </r>
    <r>
      <rPr>
        <sz val="9"/>
        <rFont val="굴림"/>
        <family val="3"/>
        <charset val="129"/>
      </rPr>
      <t xml:space="preserve">
Hospitals</t>
    </r>
    <phoneticPr fontId="95" type="noConversion"/>
  </si>
  <si>
    <t>요양병원
Long term care hospitals</t>
    <phoneticPr fontId="94" type="noConversion"/>
  </si>
  <si>
    <t>종합병원
General hospitals</t>
    <phoneticPr fontId="94" type="noConversion"/>
  </si>
  <si>
    <t xml:space="preserve">부속의원
Dispensaries </t>
    <phoneticPr fontId="94" type="noConversion"/>
  </si>
  <si>
    <t>조산원
Midwifery clinics</t>
    <phoneticPr fontId="94" type="noConversion"/>
  </si>
  <si>
    <t>한방 병ᆞ의원
Oriental medicine hospital and clinics</t>
    <phoneticPr fontId="95" type="noConversion"/>
  </si>
  <si>
    <t>치과
병·의원
Dental hospitals and clinics</t>
    <phoneticPr fontId="94" type="noConversion"/>
  </si>
  <si>
    <r>
      <t>특수병원</t>
    </r>
    <r>
      <rPr>
        <vertAlign val="superscript"/>
        <sz val="9"/>
        <rFont val="굴림"/>
        <family val="3"/>
        <charset val="129"/>
      </rPr>
      <t>2)</t>
    </r>
    <r>
      <rPr>
        <sz val="9"/>
        <rFont val="굴림"/>
        <family val="3"/>
        <charset val="129"/>
      </rPr>
      <t xml:space="preserve">
Specialized hospitals </t>
    </r>
    <phoneticPr fontId="94" type="noConversion"/>
  </si>
  <si>
    <t>병ᆞ의원
Hospitals and clinics</t>
    <phoneticPr fontId="95" type="noConversion"/>
  </si>
  <si>
    <t>합계
Total</t>
    <phoneticPr fontId="94" type="noConversion"/>
  </si>
  <si>
    <t>건강생활
지원센터
Community Health Promotion Center</t>
    <phoneticPr fontId="95" type="noConversion"/>
  </si>
  <si>
    <t>보건
진료소
Primary health care post</t>
    <phoneticPr fontId="94" type="noConversion"/>
  </si>
  <si>
    <t>보건
지소
Sub health–center</t>
    <phoneticPr fontId="94" type="noConversion"/>
  </si>
  <si>
    <t>보건소
Health center</t>
    <phoneticPr fontId="94" type="noConversion"/>
  </si>
  <si>
    <t>Unit : establishment</t>
    <phoneticPr fontId="95" type="noConversion"/>
  </si>
  <si>
    <t>단위 : 개</t>
  </si>
  <si>
    <t>1. 의료기관  Medical Institutions</t>
    <phoneticPr fontId="95" type="noConversion"/>
  </si>
  <si>
    <t>남평읍</t>
    <phoneticPr fontId="95" type="noConversion"/>
  </si>
  <si>
    <t>보건의료
정보관리사
Health information technologists</t>
    <phoneticPr fontId="94" type="noConversion"/>
  </si>
  <si>
    <t>의료기사
Medical technicians</t>
    <phoneticPr fontId="94" type="noConversion"/>
  </si>
  <si>
    <t xml:space="preserve">간호조무사
Nursing aides
 </t>
    <phoneticPr fontId="94" type="noConversion"/>
  </si>
  <si>
    <t xml:space="preserve">간호사
Nurses
</t>
    <phoneticPr fontId="94" type="noConversion"/>
  </si>
  <si>
    <t xml:space="preserve">조산사
Midwives
</t>
    <phoneticPr fontId="94" type="noConversion"/>
  </si>
  <si>
    <r>
      <t>약사</t>
    </r>
    <r>
      <rPr>
        <vertAlign val="superscript"/>
        <sz val="9"/>
        <color theme="1"/>
        <rFont val="굴림"/>
        <family val="3"/>
        <charset val="129"/>
      </rPr>
      <t xml:space="preserve"> 1)</t>
    </r>
    <r>
      <rPr>
        <sz val="9"/>
        <color theme="1"/>
        <rFont val="굴림"/>
        <family val="3"/>
        <charset val="129"/>
      </rPr>
      <t xml:space="preserve">
Pharmacists
</t>
    </r>
    <phoneticPr fontId="94" type="noConversion"/>
  </si>
  <si>
    <t>한의사
Oriental medical doctors</t>
    <phoneticPr fontId="94" type="noConversion"/>
  </si>
  <si>
    <t xml:space="preserve">치과의사
Dentists
</t>
    <phoneticPr fontId="94" type="noConversion"/>
  </si>
  <si>
    <t xml:space="preserve">의사
Physicians
</t>
    <phoneticPr fontId="94" type="noConversion"/>
  </si>
  <si>
    <t xml:space="preserve">합계
Total
</t>
    <phoneticPr fontId="95" type="noConversion"/>
  </si>
  <si>
    <t>연별</t>
    <phoneticPr fontId="95" type="noConversion"/>
  </si>
  <si>
    <t>Unit : person</t>
    <phoneticPr fontId="95" type="noConversion"/>
  </si>
  <si>
    <t>단위 : 명</t>
    <phoneticPr fontId="95" type="noConversion"/>
  </si>
  <si>
    <t>2. 의료기관종사 의료인력  Medical and Paramedical Personnel in Medical Institutions</t>
    <phoneticPr fontId="95" type="noConversion"/>
  </si>
  <si>
    <t xml:space="preserve"> 주 : 1) 관광호텔 포함 
       2) 공중위생관리법(2016.2.3.)에 따라 기존 위생관리용역업이 건물위생관리업으로 변경됨
 Note : 1) Including tourist hotels
           2)Replacing the ‘Business of providing building sanitary control services’ with ‘Sanitary service business’ according to the Public Health Control Act(2016.2.3.)</t>
    <phoneticPr fontId="95" type="noConversion"/>
  </si>
  <si>
    <t xml:space="preserve">생활
Cooking </t>
    <phoneticPr fontId="95" type="noConversion"/>
  </si>
  <si>
    <t>일반
Non-cooking</t>
    <phoneticPr fontId="95" type="noConversion"/>
  </si>
  <si>
    <t xml:space="preserve">소계
Sub total </t>
    <phoneticPr fontId="95" type="noConversion"/>
  </si>
  <si>
    <r>
      <t>건물위생관리업</t>
    </r>
    <r>
      <rPr>
        <vertAlign val="superscript"/>
        <sz val="9"/>
        <rFont val="굴림"/>
        <family val="3"/>
        <charset val="129"/>
      </rPr>
      <t>2)</t>
    </r>
    <r>
      <rPr>
        <sz val="9"/>
        <rFont val="굴림"/>
        <family val="3"/>
        <charset val="129"/>
      </rPr>
      <t xml:space="preserve">
Sanitary service business</t>
    </r>
    <phoneticPr fontId="95" type="noConversion"/>
  </si>
  <si>
    <t xml:space="preserve">세탁업
Laundry </t>
    <phoneticPr fontId="95" type="noConversion"/>
  </si>
  <si>
    <t>미용업
Beauty shop</t>
    <phoneticPr fontId="95" type="noConversion"/>
  </si>
  <si>
    <t xml:space="preserve">이용업
Barber </t>
    <phoneticPr fontId="95" type="noConversion"/>
  </si>
  <si>
    <t xml:space="preserve">목욕장업
Bathhouse </t>
    <phoneticPr fontId="95" type="noConversion"/>
  </si>
  <si>
    <r>
      <t>숙박업</t>
    </r>
    <r>
      <rPr>
        <vertAlign val="superscript"/>
        <sz val="9"/>
        <rFont val="굴림"/>
        <family val="3"/>
        <charset val="129"/>
      </rPr>
      <t>1)</t>
    </r>
    <r>
      <rPr>
        <sz val="9"/>
        <rFont val="굴림"/>
        <family val="3"/>
        <charset val="129"/>
      </rPr>
      <t xml:space="preserve">
 Hotel business</t>
    </r>
    <phoneticPr fontId="95" type="noConversion"/>
  </si>
  <si>
    <t>총계
Total</t>
    <phoneticPr fontId="95" type="noConversion"/>
  </si>
  <si>
    <t>Unit : establishment</t>
  </si>
  <si>
    <t xml:space="preserve">단위 : 개소 </t>
  </si>
  <si>
    <t>E형간염
Viral hepatitis E</t>
  </si>
  <si>
    <t>가입자
Insurants</t>
    <phoneticPr fontId="100" type="noConversion"/>
  </si>
  <si>
    <t>사업장
Workplaces</t>
  </si>
  <si>
    <t>여
Female</t>
    <phoneticPr fontId="95" type="noConversion"/>
  </si>
  <si>
    <t>남
Male</t>
    <phoneticPr fontId="95" type="noConversion"/>
  </si>
  <si>
    <t>임의계속가입자
Voluntarily &amp; continuously insured persons</t>
  </si>
  <si>
    <t>임의가입자
Voluntarily insured persons</t>
  </si>
  <si>
    <t>지역가입자
 Individually
insured persons</t>
    <phoneticPr fontId="95" type="noConversion"/>
  </si>
  <si>
    <t>사업장 가입자
Workplace-based insured persons</t>
    <phoneticPr fontId="95" type="noConversion"/>
  </si>
  <si>
    <t>총가입자수
Total insured persons</t>
    <phoneticPr fontId="100" type="noConversion"/>
  </si>
  <si>
    <t>연별</t>
    <phoneticPr fontId="95" type="noConversion"/>
  </si>
  <si>
    <t>Unit : number, person</t>
  </si>
  <si>
    <t>단위 : 개소, 명</t>
    <phoneticPr fontId="95" type="noConversion"/>
  </si>
  <si>
    <t xml:space="preserve"> 주: (   )안은 국민연금 가입기간임   Note : () shows an insured period of National Pension scheme. </t>
    <phoneticPr fontId="95" type="noConversion"/>
  </si>
  <si>
    <t>금액
Amount</t>
    <phoneticPr fontId="6" type="noConversion"/>
  </si>
  <si>
    <t>수급자수
No. of
beneficiaries</t>
    <phoneticPr fontId="6" type="noConversion"/>
  </si>
  <si>
    <t>수급자수
No. of
beneficiaries</t>
    <phoneticPr fontId="6" type="noConversion"/>
  </si>
  <si>
    <t>금액
Amount</t>
    <phoneticPr fontId="6" type="noConversion"/>
  </si>
  <si>
    <t>수급자수
No. of
beneficiaries</t>
    <phoneticPr fontId="6" type="noConversion"/>
  </si>
  <si>
    <t>금액
Amount</t>
    <phoneticPr fontId="6" type="noConversion"/>
  </si>
  <si>
    <t>금액
Amount</t>
    <phoneticPr fontId="6" type="noConversion"/>
  </si>
  <si>
    <t>수급자수
No. of
beneficiaries</t>
    <phoneticPr fontId="6" type="noConversion"/>
  </si>
  <si>
    <t xml:space="preserve">분할
Divided </t>
    <phoneticPr fontId="95" type="noConversion"/>
  </si>
  <si>
    <t>조기
Early</t>
    <phoneticPr fontId="6" type="noConversion"/>
  </si>
  <si>
    <r>
      <t>노령연금</t>
    </r>
    <r>
      <rPr>
        <vertAlign val="superscript"/>
        <sz val="9"/>
        <rFont val="굴림"/>
        <family val="3"/>
        <charset val="129"/>
      </rPr>
      <t>1)</t>
    </r>
    <r>
      <rPr>
        <sz val="9"/>
        <rFont val="굴림"/>
        <family val="3"/>
        <charset val="129"/>
      </rPr>
      <t xml:space="preserve">
(10년 이상~
20년 미만)</t>
    </r>
    <phoneticPr fontId="95" type="noConversion"/>
  </si>
  <si>
    <t>특례
Special</t>
    <phoneticPr fontId="6" type="noConversion"/>
  </si>
  <si>
    <t xml:space="preserve">사망
Lump-sum death payment </t>
    <phoneticPr fontId="6" type="noConversion"/>
  </si>
  <si>
    <t>반환
Lump-sum refund</t>
    <phoneticPr fontId="6" type="noConversion"/>
  </si>
  <si>
    <t>장애
Disability lump-sum compensation</t>
    <phoneticPr fontId="6" type="noConversion"/>
  </si>
  <si>
    <t>유족연금
Survivor pension</t>
    <phoneticPr fontId="6" type="noConversion"/>
  </si>
  <si>
    <t xml:space="preserve">장애연금
Disability pension </t>
    <phoneticPr fontId="6" type="noConversion"/>
  </si>
  <si>
    <t>노령연금
Old-age Pension</t>
    <phoneticPr fontId="6" type="noConversion"/>
  </si>
  <si>
    <t xml:space="preserve">일시금
Lump-sum benefits </t>
    <phoneticPr fontId="6" type="noConversion"/>
  </si>
  <si>
    <t>연금
Pension</t>
    <phoneticPr fontId="6" type="noConversion"/>
  </si>
  <si>
    <t>계
Total</t>
    <phoneticPr fontId="6" type="noConversion"/>
  </si>
  <si>
    <t>Unit : person, 1,000 won</t>
    <phoneticPr fontId="95" type="noConversion"/>
  </si>
  <si>
    <t>단위 : 명, 천원</t>
  </si>
  <si>
    <t xml:space="preserve">Source : Ministry of Health &amp; Welfare </t>
    <phoneticPr fontId="95" type="noConversion"/>
  </si>
  <si>
    <t>여
Female</t>
    <phoneticPr fontId="95" type="noConversion"/>
  </si>
  <si>
    <t>남
Male</t>
    <phoneticPr fontId="95" type="noConversion"/>
  </si>
  <si>
    <t>여
Female</t>
    <phoneticPr fontId="95" type="noConversion"/>
  </si>
  <si>
    <t>남
Male</t>
    <phoneticPr fontId="95" type="noConversion"/>
  </si>
  <si>
    <t xml:space="preserve">현원
Users </t>
    <phoneticPr fontId="94" type="noConversion"/>
  </si>
  <si>
    <t>정원
Capacity</t>
    <phoneticPr fontId="94" type="noConversion"/>
  </si>
  <si>
    <t xml:space="preserve">현원
Users </t>
    <phoneticPr fontId="94" type="noConversion"/>
  </si>
  <si>
    <t>여
Female</t>
    <phoneticPr fontId="95" type="noConversion"/>
  </si>
  <si>
    <t>정원
Capacity</t>
    <phoneticPr fontId="94" type="noConversion"/>
  </si>
  <si>
    <t>종사자수
Workers</t>
  </si>
  <si>
    <t xml:space="preserve">입소인원
Admissions </t>
    <phoneticPr fontId="95" type="noConversion"/>
  </si>
  <si>
    <t>시설수
Facilities</t>
    <phoneticPr fontId="94" type="noConversion"/>
  </si>
  <si>
    <t xml:space="preserve">입소인원
Admissions </t>
    <phoneticPr fontId="95" type="noConversion"/>
  </si>
  <si>
    <t>시설수
Facilities</t>
    <phoneticPr fontId="94" type="noConversion"/>
  </si>
  <si>
    <t>종사자수
Workers</t>
    <phoneticPr fontId="95" type="noConversion"/>
  </si>
  <si>
    <t xml:space="preserve">입소인원
Admissions </t>
    <phoneticPr fontId="95" type="noConversion"/>
  </si>
  <si>
    <t>시설수
Facilities</t>
    <phoneticPr fontId="94" type="noConversion"/>
  </si>
  <si>
    <t>노인요양공동생활가정
Common residential household for the care of the elderly</t>
    <phoneticPr fontId="95" type="noConversion"/>
  </si>
  <si>
    <t xml:space="preserve">노인요양시설
Care facilities for the elderly </t>
    <phoneticPr fontId="95" type="noConversion"/>
  </si>
  <si>
    <t>합계
Total</t>
    <phoneticPr fontId="94" type="noConversion"/>
  </si>
  <si>
    <t>연별</t>
    <phoneticPr fontId="95" type="noConversion"/>
  </si>
  <si>
    <t xml:space="preserve"> 단위 : 개소, 명</t>
    <phoneticPr fontId="95" type="noConversion"/>
  </si>
  <si>
    <t>현원
Users</t>
    <phoneticPr fontId="6" type="noConversion"/>
  </si>
  <si>
    <t>정원
Capacity</t>
    <phoneticPr fontId="6" type="noConversion"/>
  </si>
  <si>
    <t>정원
Capacity</t>
    <phoneticPr fontId="6" type="noConversion"/>
  </si>
  <si>
    <t>현원
Users</t>
    <phoneticPr fontId="6" type="noConversion"/>
  </si>
  <si>
    <t>정원
Capacity</t>
    <phoneticPr fontId="6" type="noConversion"/>
  </si>
  <si>
    <t>현원
Users</t>
    <phoneticPr fontId="6" type="noConversion"/>
  </si>
  <si>
    <t>정원
Capacity</t>
    <phoneticPr fontId="6" type="noConversion"/>
  </si>
  <si>
    <t>정원
Capacity</t>
    <phoneticPr fontId="6" type="noConversion"/>
  </si>
  <si>
    <t>정원
Capacity</t>
    <phoneticPr fontId="6" type="noConversion"/>
  </si>
  <si>
    <t>현원
Users</t>
    <phoneticPr fontId="6" type="noConversion"/>
  </si>
  <si>
    <t>종사자수
Workers</t>
    <phoneticPr fontId="6" type="noConversion"/>
  </si>
  <si>
    <t xml:space="preserve">이용인원
Admissions </t>
    <phoneticPr fontId="6" type="noConversion"/>
  </si>
  <si>
    <t>시설수
Facilities</t>
    <phoneticPr fontId="6" type="noConversion"/>
  </si>
  <si>
    <t xml:space="preserve">이용인원
Admissions </t>
    <phoneticPr fontId="6" type="noConversion"/>
  </si>
  <si>
    <t>시설수
Facilities</t>
    <phoneticPr fontId="6" type="noConversion"/>
  </si>
  <si>
    <t>종사자수
Workers</t>
    <phoneticPr fontId="6" type="noConversion"/>
  </si>
  <si>
    <t xml:space="preserve">이용인원
Admissions </t>
    <phoneticPr fontId="6" type="noConversion"/>
  </si>
  <si>
    <t>종사자수
Workers</t>
    <phoneticPr fontId="6" type="noConversion"/>
  </si>
  <si>
    <t xml:space="preserve">이용인원
Admissions </t>
    <phoneticPr fontId="6" type="noConversion"/>
  </si>
  <si>
    <t>시설수
Facilities</t>
    <phoneticPr fontId="6" type="noConversion"/>
  </si>
  <si>
    <t xml:space="preserve">이용인원
Admissions </t>
    <phoneticPr fontId="6" type="noConversion"/>
  </si>
  <si>
    <t>재가노인지원서비스
 Community care supporting service</t>
    <phoneticPr fontId="95" type="noConversion"/>
  </si>
  <si>
    <t>방문목욕서비스
Home-visit bathing</t>
    <phoneticPr fontId="6" type="noConversion"/>
  </si>
  <si>
    <t>단기보호서비스
 Short-term care respite</t>
    <phoneticPr fontId="6" type="noConversion"/>
  </si>
  <si>
    <t>주.야간보호서비스
Day and night care</t>
    <phoneticPr fontId="6" type="noConversion"/>
  </si>
  <si>
    <t>방문요양서비스
Home-visit care</t>
    <phoneticPr fontId="6" type="noConversion"/>
  </si>
  <si>
    <t>합계
Total</t>
    <phoneticPr fontId="6" type="noConversion"/>
  </si>
  <si>
    <t>연별</t>
    <phoneticPr fontId="95" type="noConversion"/>
  </si>
  <si>
    <t>단위 : 개소, 명</t>
    <phoneticPr fontId="95" type="noConversion"/>
  </si>
  <si>
    <t>○ 한부모가족지원법 상 한부모가족시설을 수록하되 여성관련 시설만 수록(부자가족복지시설 등은 제외) 
 Including mother-and-child family welfare facilities stipulated under the Single-parent Family Support Act(excluding father-and-child family welfare facilities, etc.)
○ 한부모가족복지시설은 총 10개의 유형으로 분류가능하고 그 중 여성관련 시설은 위의 유형 외 모자자립시설, 모자공동생활가정, 미혼모공동생활가정이 있음 
 Among the 10 sub-groups of 'single-parent family' facilities, this table only includes women-related ones. Mother and child self-independence assistance facilities, group homes for mother and child, and group homes for unmarried mother and child may be added to the table.</t>
    <phoneticPr fontId="95" type="noConversion"/>
  </si>
  <si>
    <t>연말현재
생활인원
Inmates as of year-end</t>
    <phoneticPr fontId="95" type="noConversion"/>
  </si>
  <si>
    <t>퇴소자
Discharges</t>
    <phoneticPr fontId="95" type="noConversion"/>
  </si>
  <si>
    <t>입소자
Admissions</t>
    <phoneticPr fontId="94" type="noConversion"/>
  </si>
  <si>
    <t>시설수
No. of
Facilities</t>
    <phoneticPr fontId="94" type="noConversion"/>
  </si>
  <si>
    <t>퇴소자
Discharges</t>
    <phoneticPr fontId="95" type="noConversion"/>
  </si>
  <si>
    <t>시설수
No. of
Facilities</t>
    <phoneticPr fontId="94" type="noConversion"/>
  </si>
  <si>
    <t>퇴소자
Discharges</t>
    <phoneticPr fontId="95" type="noConversion"/>
  </si>
  <si>
    <t>연말현재
생활인원
Inmates as of year-end</t>
    <phoneticPr fontId="95" type="noConversion"/>
  </si>
  <si>
    <t>입소자
Admissions</t>
    <phoneticPr fontId="94" type="noConversion"/>
  </si>
  <si>
    <t>시설수
No. of
Facilities</t>
    <phoneticPr fontId="94" type="noConversion"/>
  </si>
  <si>
    <t>성매매피해자지원시설
Facilities for victims of prostitution</t>
    <phoneticPr fontId="95" type="noConversion"/>
  </si>
  <si>
    <t>가정폭력피해자보호시설
Facilities for victims of domestic violence</t>
    <phoneticPr fontId="95" type="noConversion"/>
  </si>
  <si>
    <t>성폭력피해자보호시설
Facilities for victims of sexual violence</t>
    <phoneticPr fontId="95" type="noConversion"/>
  </si>
  <si>
    <t>계
Sub total</t>
    <phoneticPr fontId="95" type="noConversion"/>
  </si>
  <si>
    <t>소외여성 복지시설
Female victims of violence</t>
    <phoneticPr fontId="95" type="noConversion"/>
  </si>
  <si>
    <t>퇴소자
Discharges</t>
    <phoneticPr fontId="95" type="noConversion"/>
  </si>
  <si>
    <t>입소자
Admissions</t>
    <phoneticPr fontId="94" type="noConversion"/>
  </si>
  <si>
    <t>연말현재
생활인원
Inmates as of year-end</t>
    <phoneticPr fontId="95" type="noConversion"/>
  </si>
  <si>
    <t>입소자
Admissions</t>
    <phoneticPr fontId="94" type="noConversion"/>
  </si>
  <si>
    <t>시설수
No. of
Facilities</t>
    <phoneticPr fontId="94" type="noConversion"/>
  </si>
  <si>
    <t>모자일시지원복지시설
Temporary facilities for mother and child</t>
    <phoneticPr fontId="95" type="noConversion"/>
  </si>
  <si>
    <t>미혼모자가족복지시설공동생활가정
Group home for mother-and-child families</t>
    <phoneticPr fontId="95" type="noConversion"/>
  </si>
  <si>
    <t>미혼모자가족복지시설
Unmarried mother-and-child family facilities</t>
    <phoneticPr fontId="95" type="noConversion"/>
  </si>
  <si>
    <t>모자가족복지시설
Mother-and-child family facilities</t>
    <phoneticPr fontId="95" type="noConversion"/>
  </si>
  <si>
    <t>계 
Sub total</t>
    <phoneticPr fontId="95" type="noConversion"/>
  </si>
  <si>
    <t>한부모가족시설
Single-parent family</t>
    <phoneticPr fontId="95" type="noConversion"/>
  </si>
  <si>
    <t>합계
Total</t>
    <phoneticPr fontId="95" type="noConversion"/>
  </si>
  <si>
    <r>
      <t>단위:</t>
    </r>
    <r>
      <rPr>
        <b/>
        <sz val="10"/>
        <rFont val="굴림"/>
        <family val="3"/>
        <charset val="129"/>
      </rPr>
      <t xml:space="preserve"> </t>
    </r>
    <r>
      <rPr>
        <sz val="10"/>
        <rFont val="굴림"/>
        <family val="3"/>
        <charset val="129"/>
      </rPr>
      <t>개소, 명</t>
    </r>
  </si>
  <si>
    <t>기타
Others</t>
    <phoneticPr fontId="95" type="noConversion"/>
  </si>
  <si>
    <t>시설
입소
연계
Referral to facilities</t>
    <phoneticPr fontId="94" type="noConversion"/>
  </si>
  <si>
    <t>의료
지원
Medical Aid</t>
    <phoneticPr fontId="94" type="noConversion"/>
  </si>
  <si>
    <t>수사·
법적
지원
Legal Aid</t>
    <phoneticPr fontId="94" type="noConversion"/>
  </si>
  <si>
    <t>심리·
정서적
지원 
Counseling</t>
    <phoneticPr fontId="94" type="noConversion"/>
  </si>
  <si>
    <t>의료
지원
Medical Aid</t>
    <phoneticPr fontId="94" type="noConversion"/>
  </si>
  <si>
    <t xml:space="preserve">상담건수
 No. of counseling cases </t>
    <phoneticPr fontId="94" type="noConversion"/>
  </si>
  <si>
    <t>상담소
 No. of counseling centers</t>
    <phoneticPr fontId="94" type="noConversion"/>
  </si>
  <si>
    <t>상담소
No. of counseling centers</t>
    <phoneticPr fontId="94" type="noConversion"/>
  </si>
  <si>
    <t>성매매피해
Forced prostitution</t>
    <phoneticPr fontId="95" type="noConversion"/>
  </si>
  <si>
    <t>성폭력
Sexual violence</t>
    <phoneticPr fontId="95" type="noConversion"/>
  </si>
  <si>
    <t>가정폭력
Domestic violence</t>
  </si>
  <si>
    <r>
      <t>통합상담</t>
    </r>
    <r>
      <rPr>
        <vertAlign val="superscript"/>
        <sz val="9"/>
        <rFont val="굴림"/>
        <family val="3"/>
        <charset val="129"/>
      </rPr>
      <t>1)</t>
    </r>
    <r>
      <rPr>
        <sz val="9"/>
        <rFont val="굴림"/>
        <family val="3"/>
        <charset val="129"/>
      </rPr>
      <t xml:space="preserve"> 
Combined issues </t>
    </r>
    <phoneticPr fontId="95" type="noConversion"/>
  </si>
  <si>
    <t>합계
Total</t>
    <phoneticPr fontId="95" type="noConversion"/>
  </si>
  <si>
    <t>성매매피해
Forced prostitution</t>
    <phoneticPr fontId="94" type="noConversion"/>
  </si>
  <si>
    <t>성폭력
Sexual violence</t>
    <phoneticPr fontId="94" type="noConversion"/>
  </si>
  <si>
    <t>가정폭력
Domestic violence</t>
    <phoneticPr fontId="94" type="noConversion"/>
  </si>
  <si>
    <r>
      <t>통합상담</t>
    </r>
    <r>
      <rPr>
        <vertAlign val="superscript"/>
        <sz val="9"/>
        <rFont val="굴림"/>
        <family val="3"/>
        <charset val="129"/>
      </rPr>
      <t xml:space="preserve">1)
</t>
    </r>
    <r>
      <rPr>
        <sz val="9"/>
        <rFont val="굴림"/>
        <family val="3"/>
        <charset val="129"/>
      </rPr>
      <t>Combined issues</t>
    </r>
    <r>
      <rPr>
        <vertAlign val="superscript"/>
        <sz val="9"/>
        <rFont val="굴림"/>
        <family val="3"/>
        <charset val="129"/>
      </rPr>
      <t xml:space="preserve"> </t>
    </r>
    <phoneticPr fontId="95" type="noConversion"/>
  </si>
  <si>
    <t>합계
Total</t>
    <phoneticPr fontId="94" type="noConversion"/>
  </si>
  <si>
    <t>피해자 지원내역
Counseing Follow-ups</t>
    <phoneticPr fontId="94" type="noConversion"/>
  </si>
  <si>
    <t>여성폭력상담
Counseling for violence against women</t>
    <phoneticPr fontId="94" type="noConversion"/>
  </si>
  <si>
    <t>Unit : number, case</t>
    <phoneticPr fontId="95" type="noConversion"/>
  </si>
  <si>
    <r>
      <t>단위 :</t>
    </r>
    <r>
      <rPr>
        <b/>
        <sz val="10"/>
        <rFont val="굴림"/>
        <family val="3"/>
        <charset val="129"/>
      </rPr>
      <t xml:space="preserve"> </t>
    </r>
    <r>
      <rPr>
        <sz val="10"/>
        <rFont val="굴림"/>
        <family val="3"/>
        <charset val="129"/>
      </rPr>
      <t>개소, 건</t>
    </r>
    <phoneticPr fontId="95" type="noConversion"/>
  </si>
  <si>
    <t>연말현재
생활인원
No. of inmates as of year-end</t>
    <phoneticPr fontId="94" type="noConversion"/>
  </si>
  <si>
    <t>퇴소자 
Discharges</t>
    <phoneticPr fontId="95" type="noConversion"/>
  </si>
  <si>
    <t>입소자 
Admissions</t>
    <phoneticPr fontId="95" type="noConversion"/>
  </si>
  <si>
    <t>시설수
No. of facilities</t>
    <phoneticPr fontId="95" type="noConversion"/>
  </si>
  <si>
    <t>연말현재
생활인원
No. of inmates as of year-end</t>
    <phoneticPr fontId="94" type="noConversion"/>
  </si>
  <si>
    <t>퇴소자 
Discharges</t>
    <phoneticPr fontId="95" type="noConversion"/>
  </si>
  <si>
    <t>입소자 
Admissions</t>
    <phoneticPr fontId="95" type="noConversion"/>
  </si>
  <si>
    <t>시설수
No. of facilities</t>
    <phoneticPr fontId="95" type="noConversion"/>
  </si>
  <si>
    <t>퇴소자 
Discharges</t>
    <phoneticPr fontId="95" type="noConversion"/>
  </si>
  <si>
    <t>입소자 
Admissions</t>
    <phoneticPr fontId="95" type="noConversion"/>
  </si>
  <si>
    <t>시설수
No. of facilities</t>
    <phoneticPr fontId="95" type="noConversion"/>
  </si>
  <si>
    <t>연말현재
생활인원
No. of inmates as of year-end</t>
    <phoneticPr fontId="94" type="noConversion"/>
  </si>
  <si>
    <t>퇴소자 
Discharges</t>
    <phoneticPr fontId="95" type="noConversion"/>
  </si>
  <si>
    <t>시설수
No. of facilities</t>
    <phoneticPr fontId="95" type="noConversion"/>
  </si>
  <si>
    <t>퇴소자
Discharges</t>
    <phoneticPr fontId="94" type="noConversion"/>
  </si>
  <si>
    <t>입소자
Admissions</t>
    <phoneticPr fontId="94" type="noConversion"/>
  </si>
  <si>
    <t>시설수
No. of facilities</t>
    <phoneticPr fontId="94" type="noConversion"/>
  </si>
  <si>
    <t>기타 
Others</t>
    <phoneticPr fontId="94" type="noConversion"/>
  </si>
  <si>
    <t xml:space="preserve">보호치료시설
Child care treatment facilities </t>
    <phoneticPr fontId="94" type="noConversion"/>
  </si>
  <si>
    <t xml:space="preserve">자립지원시설
Self independence assistance facilities </t>
    <phoneticPr fontId="94" type="noConversion"/>
  </si>
  <si>
    <t>양육시설
Children bringing up facilities</t>
    <phoneticPr fontId="94" type="noConversion"/>
  </si>
  <si>
    <t>합계
Total</t>
    <phoneticPr fontId="94" type="noConversion"/>
  </si>
  <si>
    <t>Unit : number, person</t>
    <phoneticPr fontId="95" type="noConversion"/>
  </si>
  <si>
    <t>단위 : 개소, 명</t>
    <phoneticPr fontId="95" type="noConversion"/>
  </si>
  <si>
    <t>자료 : 「보건복지통계연보」 보건복지부 장애인권익지원과, 나주시 사회복지과</t>
    <phoneticPr fontId="95" type="noConversion"/>
  </si>
  <si>
    <t>여
Female</t>
    <phoneticPr fontId="95" type="noConversion"/>
  </si>
  <si>
    <t>남
Male</t>
    <phoneticPr fontId="95" type="noConversion"/>
  </si>
  <si>
    <t>기타
Others</t>
    <phoneticPr fontId="95" type="noConversion"/>
  </si>
  <si>
    <t>시각
Visually disabled</t>
    <phoneticPr fontId="95" type="noConversion"/>
  </si>
  <si>
    <t xml:space="preserve">18세 이상
18 years and over </t>
    <phoneticPr fontId="94" type="noConversion"/>
  </si>
  <si>
    <t xml:space="preserve">18세미만
Less than 18 years </t>
    <phoneticPr fontId="94" type="noConversion"/>
  </si>
  <si>
    <t>여
Female</t>
    <phoneticPr fontId="94" type="noConversion"/>
  </si>
  <si>
    <t>남
Male</t>
    <phoneticPr fontId="94" type="noConversion"/>
  </si>
  <si>
    <t xml:space="preserve">장애종별 
Disability </t>
    <phoneticPr fontId="95" type="noConversion"/>
  </si>
  <si>
    <t>연령별
Age</t>
    <phoneticPr fontId="94" type="noConversion"/>
  </si>
  <si>
    <t xml:space="preserve">성 별
Sex </t>
    <phoneticPr fontId="94" type="noConversion"/>
  </si>
  <si>
    <t>기타
Others</t>
    <phoneticPr fontId="94" type="noConversion"/>
  </si>
  <si>
    <t>자립
Self independence</t>
    <phoneticPr fontId="95" type="noConversion"/>
  </si>
  <si>
    <t>사망
Deaths</t>
    <phoneticPr fontId="95" type="noConversion"/>
  </si>
  <si>
    <t>전원
Transfer</t>
    <phoneticPr fontId="94" type="noConversion"/>
  </si>
  <si>
    <t>취업
Employed</t>
    <phoneticPr fontId="94" type="noConversion"/>
  </si>
  <si>
    <t>연고자
인도
To relatives</t>
    <phoneticPr fontId="94" type="noConversion"/>
  </si>
  <si>
    <t>계
Total</t>
    <phoneticPr fontId="95" type="noConversion"/>
  </si>
  <si>
    <t>기 타
Others</t>
    <phoneticPr fontId="94" type="noConversion"/>
  </si>
  <si>
    <t>무연고자
No relatives</t>
    <phoneticPr fontId="94" type="noConversion"/>
  </si>
  <si>
    <t>위탁자
Referrals</t>
    <phoneticPr fontId="94" type="noConversion"/>
  </si>
  <si>
    <t>계
Total</t>
    <phoneticPr fontId="95" type="noConversion"/>
  </si>
  <si>
    <t>연말 현재 수용인원
No. of inmates as of year-end</t>
    <phoneticPr fontId="94" type="noConversion"/>
  </si>
  <si>
    <t xml:space="preserve">퇴소자 Discharges </t>
    <phoneticPr fontId="94" type="noConversion"/>
  </si>
  <si>
    <t xml:space="preserve">입소자 Admissions </t>
    <phoneticPr fontId="94" type="noConversion"/>
  </si>
  <si>
    <t>시설수
Number of facilities</t>
    <phoneticPr fontId="94" type="noConversion"/>
  </si>
  <si>
    <t>단위 : 개소, 명</t>
  </si>
  <si>
    <t xml:space="preserve"> 자료 : 「장애인현황」 보건복지부 장애인정책과, 나주시 사회복지과</t>
    <phoneticPr fontId="95" type="noConversion"/>
  </si>
  <si>
    <t>주 : 1) 장애등급제(1~6급) 폐지되고 장애의 정도가 심한장애인(기존 1~3급), 심하지않은 장애인(기존 4~6급)으로 구분(시행 2019.7.1)</t>
    <phoneticPr fontId="95" type="noConversion"/>
  </si>
  <si>
    <t>남평읍</t>
    <phoneticPr fontId="95" type="noConversion"/>
  </si>
  <si>
    <t>심하지 
않은 장애
Mild disability</t>
    <phoneticPr fontId="95" type="noConversion"/>
  </si>
  <si>
    <t>심한 장애
Severe disability</t>
    <phoneticPr fontId="95" type="noConversion"/>
  </si>
  <si>
    <t>뇌전증
Epilepsy</t>
    <phoneticPr fontId="95" type="noConversion"/>
  </si>
  <si>
    <t>장루,
요루
Intestinal Fistular/ Urinary Fistular</t>
    <phoneticPr fontId="94" type="noConversion"/>
  </si>
  <si>
    <t>안면
Facial Disfigurement</t>
    <phoneticPr fontId="94" type="noConversion"/>
  </si>
  <si>
    <t>간
Hepatic Dysfunction
(or Liver Dysfunction)</t>
    <phoneticPr fontId="94" type="noConversion"/>
  </si>
  <si>
    <t>호흡기
Respiratory Dysfunction</t>
    <phoneticPr fontId="94" type="noConversion"/>
  </si>
  <si>
    <t>심장
Cardiac Dysfunction</t>
    <phoneticPr fontId="94" type="noConversion"/>
  </si>
  <si>
    <t>신장
Kidney Dysfunction</t>
    <phoneticPr fontId="94" type="noConversion"/>
  </si>
  <si>
    <t>정신
Mental Disorder</t>
    <phoneticPr fontId="94" type="noConversion"/>
  </si>
  <si>
    <t>자폐성
Autistic Disorder</t>
    <phoneticPr fontId="94" type="noConversion"/>
  </si>
  <si>
    <t>뇌병변
Disability of Brain Lesion</t>
    <phoneticPr fontId="94" type="noConversion"/>
  </si>
  <si>
    <t>지적
Intellectual Disorder
(Mental Retardation)</t>
    <phoneticPr fontId="94" type="noConversion"/>
  </si>
  <si>
    <t>언어
Speech Disability</t>
    <phoneticPr fontId="94" type="noConversion"/>
  </si>
  <si>
    <t>청각
Hearing Disability</t>
    <phoneticPr fontId="94" type="noConversion"/>
  </si>
  <si>
    <t>시각
Visual Disability</t>
    <phoneticPr fontId="94" type="noConversion"/>
  </si>
  <si>
    <t>지체
Physical Disability</t>
    <phoneticPr fontId="94" type="noConversion"/>
  </si>
  <si>
    <t>여
Female</t>
    <phoneticPr fontId="94" type="noConversion"/>
  </si>
  <si>
    <r>
      <t>장애 정도</t>
    </r>
    <r>
      <rPr>
        <vertAlign val="superscript"/>
        <sz val="9"/>
        <rFont val="굴림"/>
        <family val="3"/>
        <charset val="129"/>
      </rPr>
      <t>1)</t>
    </r>
    <r>
      <rPr>
        <sz val="9"/>
        <rFont val="굴림"/>
        <family val="3"/>
        <charset val="129"/>
      </rPr>
      <t xml:space="preserve">
degree of disability</t>
    </r>
    <phoneticPr fontId="95" type="noConversion"/>
  </si>
  <si>
    <t>장애  유형
By type of disabled</t>
    <phoneticPr fontId="95" type="noConversion"/>
  </si>
  <si>
    <t>성별
Gender</t>
    <phoneticPr fontId="94" type="noConversion"/>
  </si>
  <si>
    <t>연별
읍면동별</t>
    <phoneticPr fontId="95" type="noConversion"/>
  </si>
  <si>
    <t>Unit : person</t>
    <phoneticPr fontId="95" type="noConversion"/>
  </si>
  <si>
    <t>직장
Work place</t>
    <phoneticPr fontId="95" type="noConversion"/>
  </si>
  <si>
    <t>협동
Parents 
co-op</t>
    <phoneticPr fontId="95" type="noConversion"/>
  </si>
  <si>
    <t>가정
Home</t>
  </si>
  <si>
    <t>민간
Private</t>
  </si>
  <si>
    <t>법인·
단체 등
Authorized and others</t>
    <phoneticPr fontId="95" type="noConversion"/>
  </si>
  <si>
    <t>사회
복지
법인
Authorized</t>
    <phoneticPr fontId="95" type="noConversion"/>
  </si>
  <si>
    <t>국공립
Public</t>
  </si>
  <si>
    <t>합계
Total</t>
  </si>
  <si>
    <t>직장
Work place</t>
    <phoneticPr fontId="95" type="noConversion"/>
  </si>
  <si>
    <t>협동
Parents
co-op</t>
    <phoneticPr fontId="95" type="noConversion"/>
  </si>
  <si>
    <t>법인·
단체 등
Authorized and others</t>
    <phoneticPr fontId="95" type="noConversion"/>
  </si>
  <si>
    <t>보육아동수
Children in care</t>
    <phoneticPr fontId="95" type="noConversion"/>
  </si>
  <si>
    <t>어린이집수
Childcare Facilities</t>
    <phoneticPr fontId="95" type="noConversion"/>
  </si>
  <si>
    <t>Unit : establishment, person</t>
    <phoneticPr fontId="95" type="noConversion"/>
  </si>
  <si>
    <t>Source : National Pension Service Naju Branch</t>
    <phoneticPr fontId="95" type="noConversion"/>
  </si>
  <si>
    <t>Source: National Pension Service Naju Branch</t>
    <phoneticPr fontId="95" type="noConversion"/>
  </si>
  <si>
    <r>
      <t>노령연금</t>
    </r>
    <r>
      <rPr>
        <vertAlign val="superscript"/>
        <sz val="9"/>
        <rFont val="굴림"/>
        <family val="3"/>
        <charset val="129"/>
      </rPr>
      <t>1)</t>
    </r>
    <r>
      <rPr>
        <sz val="9"/>
        <rFont val="굴림"/>
        <family val="3"/>
        <charset val="129"/>
      </rPr>
      <t xml:space="preserve"> 
(20년 이상) Old-age pension (over 20 years)</t>
    </r>
    <phoneticPr fontId="95" type="noConversion"/>
  </si>
  <si>
    <t xml:space="preserve">          16,041</t>
  </si>
  <si>
    <t xml:space="preserve">          14,813</t>
  </si>
  <si>
    <t xml:space="preserve">          16,471</t>
  </si>
  <si>
    <t xml:space="preserve">          15,347</t>
  </si>
  <si>
    <t xml:space="preserve">          16,917</t>
  </si>
  <si>
    <t xml:space="preserve">          15,768</t>
  </si>
  <si>
    <t xml:space="preserve">          17,250</t>
  </si>
  <si>
    <t xml:space="preserve">          16,257</t>
  </si>
  <si>
    <t xml:space="preserve">          17,173</t>
  </si>
  <si>
    <t xml:space="preserve">          16,203</t>
  </si>
  <si>
    <t xml:space="preserve">          17,368</t>
  </si>
  <si>
    <t xml:space="preserve">          16,490</t>
  </si>
  <si>
    <t xml:space="preserve">          18,057</t>
  </si>
  <si>
    <t xml:space="preserve">          17,032</t>
  </si>
  <si>
    <t xml:space="preserve">          17,898</t>
  </si>
  <si>
    <t xml:space="preserve">          18,556</t>
  </si>
  <si>
    <t xml:space="preserve">          19,611</t>
  </si>
  <si>
    <t xml:space="preserve">          20,664</t>
  </si>
  <si>
    <t xml:space="preserve">          20,981</t>
  </si>
  <si>
    <t xml:space="preserve">          21,789</t>
  </si>
  <si>
    <t xml:space="preserve">          22,981</t>
  </si>
  <si>
    <t xml:space="preserve">          30,854</t>
  </si>
  <si>
    <t xml:space="preserve">          31,818</t>
  </si>
  <si>
    <t xml:space="preserve">          32,685</t>
  </si>
  <si>
    <t xml:space="preserve">          33,507</t>
  </si>
  <si>
    <t xml:space="preserve">          33,376</t>
  </si>
  <si>
    <t xml:space="preserve">          33,858</t>
  </si>
  <si>
    <t xml:space="preserve">          99,776</t>
  </si>
  <si>
    <t xml:space="preserve">          50,448</t>
  </si>
  <si>
    <t xml:space="preserve">         105,975</t>
  </si>
  <si>
    <t xml:space="preserve">          53,526</t>
  </si>
  <si>
    <t xml:space="preserve">          52,449</t>
  </si>
  <si>
    <t xml:space="preserve">         110,033</t>
  </si>
  <si>
    <t xml:space="preserve">          55,550</t>
  </si>
  <si>
    <t xml:space="preserve">          54,483</t>
  </si>
  <si>
    <t xml:space="preserve">         111,735</t>
  </si>
  <si>
    <t xml:space="preserve">          56,471</t>
  </si>
  <si>
    <t xml:space="preserve">          55,264</t>
  </si>
  <si>
    <t xml:space="preserve">         112,654</t>
  </si>
  <si>
    <t xml:space="preserve">          56,991</t>
  </si>
  <si>
    <t xml:space="preserve">          55,663</t>
  </si>
  <si>
    <t xml:space="preserve">         114,611</t>
  </si>
  <si>
    <t xml:space="preserve">          57,971</t>
  </si>
  <si>
    <t xml:space="preserve">          56,640</t>
  </si>
  <si>
    <t xml:space="preserve">         114,859</t>
  </si>
  <si>
    <t xml:space="preserve">          58,195</t>
  </si>
  <si>
    <t xml:space="preserve">          56,664</t>
  </si>
  <si>
    <t xml:space="preserve">       3,619,625</t>
  </si>
  <si>
    <t xml:space="preserve">       3,743,465</t>
  </si>
  <si>
    <t xml:space="preserve">       3,328,521</t>
  </si>
  <si>
    <t xml:space="preserve">       3,278,384</t>
  </si>
  <si>
    <t xml:space="preserve">       3,569,227</t>
  </si>
  <si>
    <t xml:space="preserve">     187,200,981</t>
  </si>
  <si>
    <t xml:space="preserve">     188,840,973</t>
  </si>
  <si>
    <t xml:space="preserve">     201,419,911</t>
  </si>
  <si>
    <t xml:space="preserve">     217,726,394</t>
  </si>
  <si>
    <t xml:space="preserve">       1,040,780</t>
  </si>
  <si>
    <t xml:space="preserve">       1,082,661</t>
  </si>
  <si>
    <t xml:space="preserve">         983,299</t>
  </si>
  <si>
    <t xml:space="preserve">         971,765</t>
  </si>
  <si>
    <t xml:space="preserve">       1,046,082</t>
  </si>
  <si>
    <t xml:space="preserve">      55,143,698</t>
  </si>
  <si>
    <t xml:space="preserve">      61,561,670</t>
  </si>
  <si>
    <t xml:space="preserve">      63,555,355</t>
  </si>
  <si>
    <t xml:space="preserve">      68,821,406</t>
  </si>
  <si>
    <t xml:space="preserve">      74,689,076</t>
  </si>
  <si>
    <t xml:space="preserve">       3,321,193</t>
  </si>
  <si>
    <t xml:space="preserve">       3,493,489</t>
  </si>
  <si>
    <t xml:space="preserve">       2,724,733</t>
  </si>
  <si>
    <t xml:space="preserve">      19,426,949</t>
  </si>
  <si>
    <t xml:space="preserve">     181,421,961</t>
  </si>
  <si>
    <t xml:space="preserve">     136,666,169</t>
  </si>
  <si>
    <t xml:space="preserve">      44,755,792</t>
  </si>
  <si>
    <t xml:space="preserve">       2,830,089</t>
  </si>
  <si>
    <t xml:space="preserve">      20,779,941</t>
  </si>
  <si>
    <t xml:space="preserve">     196,264,286</t>
  </si>
  <si>
    <t xml:space="preserve">     147,385,914</t>
  </si>
  <si>
    <t xml:space="preserve">      48,878,372</t>
  </si>
  <si>
    <t xml:space="preserve">       2,954,296</t>
  </si>
  <si>
    <t xml:space="preserve">      22,391,376</t>
  </si>
  <si>
    <t xml:space="preserve">     223,998,408</t>
  </si>
  <si>
    <t xml:space="preserve">     169,921,248</t>
  </si>
  <si>
    <t xml:space="preserve">      54,077,160</t>
  </si>
  <si>
    <t xml:space="preserve">       3,054,332</t>
  </si>
  <si>
    <t xml:space="preserve">      23,765,309</t>
  </si>
  <si>
    <t xml:space="preserve">     247,751,753</t>
  </si>
  <si>
    <t xml:space="preserve">      60,550,772</t>
  </si>
  <si>
    <t xml:space="preserve">       2,794,602</t>
  </si>
  <si>
    <t xml:space="preserve">      23,760,955</t>
  </si>
  <si>
    <t xml:space="preserve">     251,026,347</t>
  </si>
  <si>
    <t xml:space="preserve">      62,185,373</t>
  </si>
  <si>
    <t xml:space="preserve">       2,720,545</t>
  </si>
  <si>
    <t xml:space="preserve">      24,971,405</t>
  </si>
  <si>
    <t xml:space="preserve">     268,259,355</t>
  </si>
  <si>
    <t xml:space="preserve">      66,839,444</t>
  </si>
  <si>
    <t xml:space="preserve">       2,885,504</t>
  </si>
  <si>
    <t xml:space="preserve">      26,471,671</t>
  </si>
  <si>
    <t xml:space="preserve">     289,231,310</t>
  </si>
  <si>
    <t xml:space="preserve">      71,504,916</t>
  </si>
  <si>
    <t>…</t>
    <phoneticPr fontId="95" type="noConversion"/>
  </si>
  <si>
    <t xml:space="preserve"> 주 : 정원기준 Note : Based on employment quotas</t>
    <phoneticPr fontId="95" type="noConversion"/>
  </si>
  <si>
    <t>작업
치료사
Occupational
therapists</t>
    <phoneticPr fontId="95" type="noConversion"/>
  </si>
  <si>
    <t>물리
치료사
Physical therapists</t>
    <phoneticPr fontId="95" type="noConversion"/>
  </si>
  <si>
    <t xml:space="preserve">치과
위생사 
 Dental hygienists </t>
    <phoneticPr fontId="95" type="noConversion"/>
  </si>
  <si>
    <t>임상
병리사 
Clinical pathologists</t>
    <phoneticPr fontId="95" type="noConversion"/>
  </si>
  <si>
    <t>방사선사
Radiological 
technicians</t>
    <phoneticPr fontId="95" type="noConversion"/>
  </si>
  <si>
    <t>공중보건의
Public health OMDs</t>
    <phoneticPr fontId="95" type="noConversion"/>
  </si>
  <si>
    <t>일반
Oriental medical officer</t>
    <phoneticPr fontId="95" type="noConversion"/>
  </si>
  <si>
    <t>공중보건의
Public health dentist</t>
    <phoneticPr fontId="95" type="noConversion"/>
  </si>
  <si>
    <t xml:space="preserve">일반
Dental officer
</t>
    <phoneticPr fontId="95" type="noConversion"/>
  </si>
  <si>
    <t>공중 
보건의
Public health doctors</t>
    <phoneticPr fontId="95" type="noConversion"/>
  </si>
  <si>
    <t>계약직
Temporary medical officers</t>
    <phoneticPr fontId="95" type="noConversion"/>
  </si>
  <si>
    <t xml:space="preserve">의무직
Medical officers </t>
    <phoneticPr fontId="95" type="noConversion"/>
  </si>
  <si>
    <t>의사 외
Non-physician</t>
    <phoneticPr fontId="95" type="noConversion"/>
  </si>
  <si>
    <t xml:space="preserve">의사
Physician </t>
    <phoneticPr fontId="95" type="noConversion"/>
  </si>
  <si>
    <t>기능직 등
Others</t>
    <phoneticPr fontId="95" type="noConversion"/>
  </si>
  <si>
    <t>보건직
Pubic Health workers</t>
    <phoneticPr fontId="95" type="noConversion"/>
  </si>
  <si>
    <t>행정직
Public Administrators</t>
    <phoneticPr fontId="95" type="noConversion"/>
  </si>
  <si>
    <t xml:space="preserve">간호조무사
Nursing
aides
</t>
    <phoneticPr fontId="95" type="noConversion"/>
  </si>
  <si>
    <t>의료 기사
Medical technicians</t>
    <phoneticPr fontId="95" type="noConversion"/>
  </si>
  <si>
    <t>보건교육사
Health
education
specialist</t>
    <phoneticPr fontId="95" type="noConversion"/>
  </si>
  <si>
    <t xml:space="preserve">영양사
Dietitians
</t>
    <phoneticPr fontId="95" type="noConversion"/>
  </si>
  <si>
    <t xml:space="preserve">간호사
Nurses
</t>
    <phoneticPr fontId="95" type="noConversion"/>
  </si>
  <si>
    <t>약사 
Pharmacists</t>
    <phoneticPr fontId="95" type="noConversion"/>
  </si>
  <si>
    <t>한의사
Oriental medical officers</t>
    <phoneticPr fontId="95" type="noConversion"/>
  </si>
  <si>
    <t xml:space="preserve">치과의사
Dental officers </t>
    <phoneticPr fontId="95" type="noConversion"/>
  </si>
  <si>
    <t>의사 
Physicians</t>
    <phoneticPr fontId="95" type="noConversion"/>
  </si>
  <si>
    <t xml:space="preserve">소장
Directors </t>
    <phoneticPr fontId="95" type="noConversion"/>
  </si>
  <si>
    <t>3. 보건소 인력  Personnel in Health Centers</t>
    <phoneticPr fontId="95" type="noConversion"/>
  </si>
  <si>
    <t>연별</t>
    <phoneticPr fontId="6" type="noConversion"/>
  </si>
  <si>
    <t xml:space="preserve"> 주 : 정원기준  Note : Based on employment quotas</t>
    <phoneticPr fontId="95" type="noConversion"/>
  </si>
  <si>
    <t xml:space="preserve">치과
위생사
 Dental hygienists </t>
    <phoneticPr fontId="95" type="noConversion"/>
  </si>
  <si>
    <t>공중
보건의
 Public health OMDs</t>
    <phoneticPr fontId="95" type="noConversion"/>
  </si>
  <si>
    <t>일반
Oriental medical officers</t>
    <phoneticPr fontId="95" type="noConversion"/>
  </si>
  <si>
    <t>공중
보건의
Public health dentist</t>
    <phoneticPr fontId="95" type="noConversion"/>
  </si>
  <si>
    <t>일반
Dental officers</t>
    <phoneticPr fontId="95" type="noConversion"/>
  </si>
  <si>
    <t xml:space="preserve">공중 보건의
Public health doctors </t>
    <phoneticPr fontId="95" type="noConversion"/>
  </si>
  <si>
    <t xml:space="preserve">의무직
Medical officers 
</t>
    <phoneticPr fontId="95" type="noConversion"/>
  </si>
  <si>
    <t>의료 기사
Medical Technicians</t>
    <phoneticPr fontId="95" type="noConversion"/>
  </si>
  <si>
    <t>한의사
Oriental Medical Doctors</t>
  </si>
  <si>
    <t>치과의사
Dentists</t>
    <phoneticPr fontId="95" type="noConversion"/>
  </si>
  <si>
    <t>연별</t>
    <phoneticPr fontId="95" type="noConversion"/>
  </si>
  <si>
    <t>Unit : person</t>
  </si>
  <si>
    <t>4. 보건지소 및 보건진료소, 건강생활지원센터 인력  Personnel in Sub-Health Centers and Primary Health Care Posts, Community Health Promotion Centers</t>
    <phoneticPr fontId="95" type="noConversion"/>
  </si>
  <si>
    <t>의료기기
수리업
Medical device repairers</t>
    <phoneticPr fontId="95" type="noConversion"/>
  </si>
  <si>
    <t>의료기기 
임대업
Medical device leasing</t>
    <phoneticPr fontId="95" type="noConversion"/>
  </si>
  <si>
    <t>의료기기
판매업
Medical device sales</t>
    <phoneticPr fontId="94" type="noConversion"/>
  </si>
  <si>
    <t xml:space="preserve">매약상
Dealers of restricted drugs </t>
    <phoneticPr fontId="94" type="noConversion"/>
  </si>
  <si>
    <t>한약업사
Oriental medicine  dealers</t>
    <phoneticPr fontId="94" type="noConversion"/>
  </si>
  <si>
    <t>한약도매상
Oriental medicine whole
salers</t>
    <phoneticPr fontId="94" type="noConversion"/>
  </si>
  <si>
    <t>의약품
도매상
Whole
Salers</t>
    <phoneticPr fontId="94" type="noConversion"/>
  </si>
  <si>
    <t>약업사
Druggists</t>
    <phoneticPr fontId="94" type="noConversion"/>
  </si>
  <si>
    <t>한약국
Dispensary
of Oriental
medicine</t>
    <phoneticPr fontId="95" type="noConversion"/>
  </si>
  <si>
    <t>약 국
Pharmacies</t>
    <phoneticPr fontId="94" type="noConversion"/>
  </si>
  <si>
    <t>의료
기기
Medical devices</t>
    <phoneticPr fontId="94" type="noConversion"/>
  </si>
  <si>
    <t>화장품
Cosmetics</t>
    <phoneticPr fontId="94" type="noConversion"/>
  </si>
  <si>
    <t xml:space="preserve">의약
외품
Quasi-drugs </t>
    <phoneticPr fontId="94" type="noConversion"/>
  </si>
  <si>
    <t>의약품
Drugs</t>
    <phoneticPr fontId="94" type="noConversion"/>
  </si>
  <si>
    <t>판매업소
Number of dealers</t>
    <phoneticPr fontId="95" type="noConversion"/>
  </si>
  <si>
    <t>제조업소
Number of manufacturers</t>
    <phoneticPr fontId="94" type="noConversion"/>
  </si>
  <si>
    <t>단위 : 개소</t>
  </si>
  <si>
    <t>5. 의약품등 제조업소 및 판매업소  Manufacturers and Dealers of Drugs, Medical Devices, Cosmetics, Etc.</t>
    <phoneticPr fontId="95" type="noConversion"/>
  </si>
  <si>
    <t xml:space="preserve"> 자료 : 보건행정과</t>
    <phoneticPr fontId="95" type="noConversion"/>
  </si>
  <si>
    <t>_</t>
  </si>
  <si>
    <t>건강기능식품
판매업
sales</t>
    <phoneticPr fontId="94" type="noConversion"/>
  </si>
  <si>
    <t>건강기능식품
제조업
Manufacturing</t>
    <phoneticPr fontId="94" type="noConversion"/>
  </si>
  <si>
    <t>용기·
포장류
제조업
Container·package manufacturing</t>
    <phoneticPr fontId="94" type="noConversion"/>
  </si>
  <si>
    <t>식품
보존업
Food Storage</t>
    <phoneticPr fontId="94" type="noConversion"/>
  </si>
  <si>
    <t>식품소분·
판매업
 Food subdivision·sales</t>
    <phoneticPr fontId="94" type="noConversion"/>
  </si>
  <si>
    <t>식품
운반업
Food
transportation</t>
    <phoneticPr fontId="94" type="noConversion"/>
  </si>
  <si>
    <t>식품첨가물
제조업
Food additives manufacturing</t>
    <phoneticPr fontId="94" type="noConversion"/>
  </si>
  <si>
    <t>즉석판매
제조가공업
Improvised food manufacturing and processing</t>
    <phoneticPr fontId="94" type="noConversion"/>
  </si>
  <si>
    <t xml:space="preserve">식품제조·
가공업
Food manufacturing and processing
</t>
    <phoneticPr fontId="94" type="noConversion"/>
  </si>
  <si>
    <t>위탁급식
영업
Contracted catering service</t>
    <phoneticPr fontId="94" type="noConversion"/>
  </si>
  <si>
    <t>유흥주점
Amusement restaurants</t>
    <phoneticPr fontId="94" type="noConversion"/>
  </si>
  <si>
    <t>단란주점
Public karaoke bars</t>
    <phoneticPr fontId="94" type="noConversion"/>
  </si>
  <si>
    <t>제과점
Bakeries</t>
    <phoneticPr fontId="94" type="noConversion"/>
  </si>
  <si>
    <t>일반
음식점
General restaurants</t>
    <phoneticPr fontId="94" type="noConversion"/>
  </si>
  <si>
    <t xml:space="preserve">휴게
음식점
 Restaurants (rest area) </t>
    <phoneticPr fontId="94" type="noConversion"/>
  </si>
  <si>
    <t>건강기능식품 제조·
수입·판매업
Health functional food manufacturing·importing·sales</t>
    <phoneticPr fontId="94" type="noConversion"/>
  </si>
  <si>
    <t>식품 운반·판매·기타업 
Food Sales,
Transportation, others</t>
    <phoneticPr fontId="94" type="noConversion"/>
  </si>
  <si>
    <t xml:space="preserve">식품제조 및 가공업
Food manufacturing &amp; Processing </t>
    <phoneticPr fontId="94" type="noConversion"/>
  </si>
  <si>
    <t xml:space="preserve">집단급식소
Mass catering service
</t>
    <phoneticPr fontId="94" type="noConversion"/>
  </si>
  <si>
    <t>식품접객업
Food service</t>
    <phoneticPr fontId="94" type="noConversion"/>
  </si>
  <si>
    <t>합계
Grand
total</t>
    <phoneticPr fontId="94" type="noConversion"/>
  </si>
  <si>
    <t>건강기능식품 관련업체
Health functional food establishments</t>
    <phoneticPr fontId="95" type="noConversion"/>
  </si>
  <si>
    <t xml:space="preserve">식품위생 관련업체
Food Establishments </t>
    <phoneticPr fontId="95" type="noConversion"/>
  </si>
  <si>
    <t>6. 식품위생관계업소 Food Establishments</t>
    <phoneticPr fontId="95" type="noConversion"/>
  </si>
  <si>
    <t>7. 공중위생영업소  Public Sanitary Facilities</t>
    <phoneticPr fontId="95" type="noConversion"/>
  </si>
  <si>
    <t>…</t>
    <phoneticPr fontId="6" type="noConversion"/>
  </si>
  <si>
    <t>○ 디프테리아 : Diphtheria, 파상풍 : Tetanus, 홍역 : Measles, 유행성이하선염 : Mumps, 풍진 : Rubella, Hib : b형 헤모필루스인플루엔자
○ 기타에는 필수예방접종 백신 중 나열되지 않은 A형간염(HepA), Td, Tdap, 사람유두종바이러스 등 포함
     'Others' include mandatory vaccines not listed above such as hepatitis A, Td, Tdap and human papilloma virus (HPV).</t>
    <phoneticPr fontId="95" type="noConversion"/>
  </si>
  <si>
    <t>12월</t>
  </si>
  <si>
    <t>11월</t>
  </si>
  <si>
    <t>10월</t>
  </si>
  <si>
    <t>9월</t>
  </si>
  <si>
    <t>8월</t>
  </si>
  <si>
    <t>7월</t>
  </si>
  <si>
    <t>6월</t>
  </si>
  <si>
    <t>5월</t>
  </si>
  <si>
    <t>4월</t>
  </si>
  <si>
    <t>3월</t>
  </si>
  <si>
    <t>2월</t>
  </si>
  <si>
    <t>1월</t>
  </si>
  <si>
    <t>일본뇌염
JE</t>
    <phoneticPr fontId="95" type="noConversion"/>
  </si>
  <si>
    <t>수두
Var</t>
    <phoneticPr fontId="95" type="noConversion"/>
  </si>
  <si>
    <t>홍역, 풍진, 
유행성이하선염
MMR</t>
    <phoneticPr fontId="95" type="noConversion"/>
  </si>
  <si>
    <t>폐렴구균
PCV</t>
    <phoneticPr fontId="95" type="noConversion"/>
  </si>
  <si>
    <t>b형헤모필루스 
인플루엔자
Hib</t>
    <phoneticPr fontId="95" type="noConversion"/>
  </si>
  <si>
    <t>폴리오
IPV</t>
    <phoneticPr fontId="95" type="noConversion"/>
  </si>
  <si>
    <t>디프테리아, 
파상풍, 백일해
DTaP</t>
    <phoneticPr fontId="95" type="noConversion"/>
  </si>
  <si>
    <t>B형간염
HepB</t>
    <phoneticPr fontId="95" type="noConversion"/>
  </si>
  <si>
    <t>결핵
BCG</t>
    <phoneticPr fontId="95" type="noConversion"/>
  </si>
  <si>
    <t>8. 예방접종  National Vaccination Coverage</t>
    <phoneticPr fontId="95" type="noConversion"/>
  </si>
  <si>
    <t>발생
Cases</t>
    <phoneticPr fontId="95" type="noConversion"/>
  </si>
  <si>
    <t>지카바이러스감염증
Zika virus infection</t>
    <phoneticPr fontId="95" type="noConversion"/>
  </si>
  <si>
    <t>중증열성혈소판감소증후군
SFTS</t>
    <phoneticPr fontId="95" type="noConversion"/>
  </si>
  <si>
    <t>치쿤구니야열
Chikungunya fever</t>
    <phoneticPr fontId="95" type="noConversion"/>
  </si>
  <si>
    <t>유비저
Melioidosis</t>
    <phoneticPr fontId="95" type="noConversion"/>
  </si>
  <si>
    <t>진드기매개뇌염
Tick-borne Encephalitis</t>
  </si>
  <si>
    <t>라임병
Lyme Borreliosis</t>
    <phoneticPr fontId="95" type="noConversion"/>
  </si>
  <si>
    <t>웨스트나일열
West nile fever</t>
    <phoneticPr fontId="95" type="noConversion"/>
  </si>
  <si>
    <t>큐열
Q fever</t>
    <phoneticPr fontId="95" type="noConversion"/>
  </si>
  <si>
    <t>뎅기열
Dengue fever</t>
    <phoneticPr fontId="95" type="noConversion"/>
  </si>
  <si>
    <t>황열
Yellow fever</t>
    <phoneticPr fontId="95" type="noConversion"/>
  </si>
  <si>
    <t>크로이츠펠트
-야콥병 및 
변종크로이츠펠트
-야콥병
CJD &amp; vCJD</t>
    <phoneticPr fontId="95" type="noConversion"/>
  </si>
  <si>
    <t>신증후군출혈열
HFRS</t>
    <phoneticPr fontId="95" type="noConversion"/>
  </si>
  <si>
    <t>공수병
Rabies</t>
    <phoneticPr fontId="95" type="noConversion"/>
  </si>
  <si>
    <t>브루셀라증
Brucellosis</t>
    <phoneticPr fontId="95" type="noConversion"/>
  </si>
  <si>
    <t>렙토스피라증
Leptospirosis</t>
    <phoneticPr fontId="95" type="noConversion"/>
  </si>
  <si>
    <t>쯔쯔가무시증
Scrub typhus</t>
    <phoneticPr fontId="95" type="noConversion"/>
  </si>
  <si>
    <t>발진열
Murine typhus</t>
    <phoneticPr fontId="95" type="noConversion"/>
  </si>
  <si>
    <t>발진티푸스
Epidemic typhus</t>
  </si>
  <si>
    <t>비브리오패혈증
Vibrio vulnificus sepsis</t>
    <phoneticPr fontId="95" type="noConversion"/>
  </si>
  <si>
    <t>레지오넬라증
Legionellosis</t>
    <phoneticPr fontId="95" type="noConversion"/>
  </si>
  <si>
    <t>말라리아
Malaria</t>
    <phoneticPr fontId="95" type="noConversion"/>
  </si>
  <si>
    <t>C형간염
Viral hepatitis C</t>
    <phoneticPr fontId="95" type="noConversion"/>
  </si>
  <si>
    <t>일본뇌염
Japanese encephalitis</t>
    <phoneticPr fontId="95" type="noConversion"/>
  </si>
  <si>
    <t>B형간염
Viral hepatitis B</t>
    <phoneticPr fontId="95" type="noConversion"/>
  </si>
  <si>
    <t>파상풍
Tetanus</t>
    <phoneticPr fontId="95" type="noConversion"/>
  </si>
  <si>
    <t>제4급 감염병</t>
    <phoneticPr fontId="95" type="noConversion"/>
  </si>
  <si>
    <t>제3급 감염병</t>
    <phoneticPr fontId="118" type="noConversion"/>
  </si>
  <si>
    <t>카바페넴내성장내
세균속균종감염증
CRE infection</t>
    <phoneticPr fontId="95" type="noConversion"/>
  </si>
  <si>
    <t>반코마이신내성황색포도알균감염증
VRSA infection</t>
    <phoneticPr fontId="95" type="noConversion"/>
  </si>
  <si>
    <t>성홍열
Scarlet fever</t>
    <phoneticPr fontId="95" type="noConversion"/>
  </si>
  <si>
    <t>한센병
Hansen's disease</t>
    <phoneticPr fontId="95" type="noConversion"/>
  </si>
  <si>
    <t>폐렴구균 감염증
Streptococcus pneumoniae</t>
    <phoneticPr fontId="95" type="noConversion"/>
  </si>
  <si>
    <t>b형헤모필루스
인플루엔자
Haemophilus influenza type B</t>
    <phoneticPr fontId="95" type="noConversion"/>
  </si>
  <si>
    <t>수막구균 감염증
Meningococcal meningitis</t>
    <phoneticPr fontId="95" type="noConversion"/>
  </si>
  <si>
    <t>폴리오
Polio-myelitis</t>
    <phoneticPr fontId="95" type="noConversion"/>
  </si>
  <si>
    <t>풍진(후천성)
Acquired Rubella</t>
    <phoneticPr fontId="95" type="noConversion"/>
  </si>
  <si>
    <t>풍진(선천성)
Congenital Rubella</t>
    <phoneticPr fontId="95" type="noConversion"/>
  </si>
  <si>
    <t>유행성이하선염
Mumps</t>
  </si>
  <si>
    <t>백일해
Pertussis</t>
    <phoneticPr fontId="95" type="noConversion"/>
  </si>
  <si>
    <t>A형간염
Viral hepatitis A</t>
    <phoneticPr fontId="95" type="noConversion"/>
  </si>
  <si>
    <t>장출혈성대장균
감염증
Enterohemorrhagic E. coli</t>
    <phoneticPr fontId="95" type="noConversion"/>
  </si>
  <si>
    <t>세균성이질
Shigellosis</t>
    <phoneticPr fontId="95" type="noConversion"/>
  </si>
  <si>
    <t>파라티푸스
Paratyphoid fever</t>
    <phoneticPr fontId="95" type="noConversion"/>
  </si>
  <si>
    <t>장티푸스
Typhoid fever</t>
    <phoneticPr fontId="95" type="noConversion"/>
  </si>
  <si>
    <t>콜레라
Cholera</t>
    <phoneticPr fontId="95" type="noConversion"/>
  </si>
  <si>
    <t>홍역
Measles</t>
    <phoneticPr fontId="95" type="noConversion"/>
  </si>
  <si>
    <t>수두
Varicella</t>
    <phoneticPr fontId="95" type="noConversion"/>
  </si>
  <si>
    <t>신종감염병증후군
Emerging infectious disease syndrome</t>
    <phoneticPr fontId="95" type="noConversion"/>
  </si>
  <si>
    <t>제2급 감염병</t>
    <phoneticPr fontId="118" type="noConversion"/>
  </si>
  <si>
    <t>디프테리아
Diphtheria</t>
    <phoneticPr fontId="95" type="noConversion"/>
  </si>
  <si>
    <t>신종인플루엔자
Novel influenza</t>
    <phoneticPr fontId="95" type="noConversion"/>
  </si>
  <si>
    <t>동물인플루엔자인체감염증
Animal influenza infection in humans</t>
  </si>
  <si>
    <t>중동호흡기증후군
(MERS)</t>
  </si>
  <si>
    <t>중증급성호흡기
증후군
(SARS)</t>
    <phoneticPr fontId="95" type="noConversion"/>
  </si>
  <si>
    <t>야토병
Tularemia</t>
  </si>
  <si>
    <t>보툴리눔독소증
Botulism</t>
  </si>
  <si>
    <t>탄저
Anthrax</t>
  </si>
  <si>
    <t>페스트
Plague</t>
  </si>
  <si>
    <t>두창
Smallpox</t>
  </si>
  <si>
    <t>리프트밸리열
Rift valley fever</t>
  </si>
  <si>
    <t>남아메리카출혈열
South American hemorrhagic fever</t>
  </si>
  <si>
    <t>크리미안콩고출혈열
Crimean-congo hemorrhagic fever</t>
  </si>
  <si>
    <t>라싸열
Lassa fever</t>
  </si>
  <si>
    <t>마버그열
Marburg fever</t>
    <phoneticPr fontId="95" type="noConversion"/>
  </si>
  <si>
    <t>에볼라바이러스병
Ebola virus</t>
    <phoneticPr fontId="95" type="noConversion"/>
  </si>
  <si>
    <t>제1급 감염병</t>
    <phoneticPr fontId="118" type="noConversion"/>
  </si>
  <si>
    <t>Unit : case, person</t>
    <phoneticPr fontId="95" type="noConversion"/>
  </si>
  <si>
    <t>단위 : 건, 명</t>
    <phoneticPr fontId="95" type="noConversion"/>
  </si>
  <si>
    <t>9. 주요 법정감염병 발생 및 사망  Incidence and Mortality for Major National Infectious Diseases</t>
    <phoneticPr fontId="95" type="noConversion"/>
  </si>
  <si>
    <t xml:space="preserve"> 자료 : 사회복지과</t>
    <phoneticPr fontId="95" type="noConversion"/>
  </si>
  <si>
    <t>도말음성
Smear
negative</t>
  </si>
  <si>
    <t>도말양성
Smear
positive</t>
  </si>
  <si>
    <t>X-선검사
X-ray test</t>
    <phoneticPr fontId="95" type="noConversion"/>
  </si>
  <si>
    <t>취학아동
Children in school</t>
  </si>
  <si>
    <t>미취학아동
Children not in school</t>
  </si>
  <si>
    <t>취학아동
Children
in school</t>
    <phoneticPr fontId="94" type="noConversion"/>
  </si>
  <si>
    <t>미취학아동
Children
not in school</t>
    <phoneticPr fontId="94" type="noConversion"/>
  </si>
  <si>
    <t>이전치료결과
불명확
Unclear results from previous treatment</t>
    <phoneticPr fontId="94" type="noConversion"/>
  </si>
  <si>
    <t>중단후
재등록
 Re-registration after recess</t>
    <phoneticPr fontId="94" type="noConversion"/>
  </si>
  <si>
    <t>실패후 
재치료자
 Re-treatment after failed treatment</t>
    <phoneticPr fontId="94" type="noConversion"/>
  </si>
  <si>
    <t>재발자
Relapse</t>
    <phoneticPr fontId="94" type="noConversion"/>
  </si>
  <si>
    <t>계</t>
    <phoneticPr fontId="95" type="noConversion"/>
  </si>
  <si>
    <t>요관찰
Surveilance</t>
    <phoneticPr fontId="95" type="noConversion"/>
  </si>
  <si>
    <t>발견환자수
No. of patients discovered</t>
    <phoneticPr fontId="95" type="noConversion"/>
  </si>
  <si>
    <t>검사건수
No. of test administration</t>
    <phoneticPr fontId="95" type="noConversion"/>
  </si>
  <si>
    <t xml:space="preserve">병·의원
Hospitals and clinics </t>
    <phoneticPr fontId="95" type="noConversion"/>
  </si>
  <si>
    <t>과거치료여부
불명확
Unclear whether previously treated or not</t>
    <phoneticPr fontId="94" type="noConversion"/>
  </si>
  <si>
    <t>재치료자
Retreatment</t>
    <phoneticPr fontId="95" type="noConversion"/>
  </si>
  <si>
    <t>신환자
 New cases</t>
    <phoneticPr fontId="94" type="noConversion"/>
  </si>
  <si>
    <t>보건소 결핵검진 실적
Current year’s administration of TB tests in health centers</t>
    <phoneticPr fontId="95" type="noConversion"/>
  </si>
  <si>
    <t>결핵예방 접종실적
Administration of BCG in the current year</t>
    <phoneticPr fontId="95" type="noConversion"/>
  </si>
  <si>
    <t>결핵예방 접종실적
Administration of BCG in the current year</t>
    <phoneticPr fontId="94" type="noConversion"/>
  </si>
  <si>
    <t>등록(신고)된 결핵 환자 수
Reported cases of tuberculosis in the current year</t>
    <phoneticPr fontId="94" type="noConversion"/>
  </si>
  <si>
    <t>Unit : person, case</t>
    <phoneticPr fontId="95" type="noConversion"/>
  </si>
  <si>
    <t>단위 : 명, 건</t>
    <phoneticPr fontId="95" type="noConversion"/>
  </si>
  <si>
    <t>10. 결핵환자 현황 Tuberculosis Patients</t>
    <phoneticPr fontId="95" type="noConversion"/>
  </si>
  <si>
    <t xml:space="preserve"> 자료 : 건강증진과</t>
    <phoneticPr fontId="95" type="noConversion"/>
  </si>
  <si>
    <t>건강증진과</t>
  </si>
  <si>
    <t>불소 도포
Fluoride topical application</t>
    <phoneticPr fontId="95" type="noConversion"/>
  </si>
  <si>
    <t>불소용액 양치사업
Fluoride mouth rinsing</t>
    <phoneticPr fontId="95" type="noConversion"/>
  </si>
  <si>
    <t xml:space="preserve">스케일링 또는 치면세정술
Scailing or oral prophylaxis </t>
    <phoneticPr fontId="95" type="noConversion"/>
  </si>
  <si>
    <t>구강보건교육
Oral health education</t>
    <phoneticPr fontId="95" type="noConversion"/>
  </si>
  <si>
    <t>11. 보건소 구강보건사업 실적  Oral Health Activities at Health Centers</t>
    <phoneticPr fontId="95" type="noConversion"/>
  </si>
  <si>
    <t>Source : National Health Insurance Corporation</t>
  </si>
  <si>
    <t xml:space="preserve"> 자료 : 「건강보험통계」 국민건강보험공단 </t>
    <phoneticPr fontId="95" type="noConversion"/>
  </si>
  <si>
    <t>세대수
No. of 
households</t>
    <phoneticPr fontId="96" type="noConversion"/>
  </si>
  <si>
    <t>피부양자
Dependents</t>
    <phoneticPr fontId="95" type="noConversion"/>
  </si>
  <si>
    <t>가입자
Insured</t>
    <phoneticPr fontId="95" type="noConversion"/>
  </si>
  <si>
    <t>적용인구
Covered persons</t>
    <phoneticPr fontId="95" type="noConversion"/>
  </si>
  <si>
    <t>사업장수
Number of Workplace</t>
    <phoneticPr fontId="96" type="noConversion"/>
  </si>
  <si>
    <t>지역
Self-employeds</t>
    <phoneticPr fontId="96" type="noConversion"/>
  </si>
  <si>
    <t>직장
Industrial Workers</t>
    <phoneticPr fontId="96" type="noConversion"/>
  </si>
  <si>
    <t>합계
Total</t>
    <phoneticPr fontId="96" type="noConversion"/>
  </si>
  <si>
    <t>Unit : person, number</t>
    <phoneticPr fontId="95" type="noConversion"/>
  </si>
  <si>
    <t>단위 : 명, 개소</t>
  </si>
  <si>
    <t>약국</t>
  </si>
  <si>
    <t>외래</t>
  </si>
  <si>
    <t>입원</t>
  </si>
  <si>
    <t>금액
Amount</t>
    <phoneticPr fontId="96" type="noConversion"/>
  </si>
  <si>
    <t>건수
Cases</t>
    <phoneticPr fontId="96" type="noConversion"/>
  </si>
  <si>
    <t>지역
Self-employed</t>
    <phoneticPr fontId="96" type="noConversion"/>
  </si>
  <si>
    <t>Unit : case, 1,000won</t>
  </si>
  <si>
    <t>단위 : 건, 천원</t>
  </si>
  <si>
    <t>본인 부담
Covered by
the patient</t>
    <phoneticPr fontId="100" type="noConversion"/>
  </si>
  <si>
    <t>공단 부담
Covered by NHIS</t>
    <phoneticPr fontId="100" type="noConversion"/>
  </si>
  <si>
    <t>진료
Medical treatment</t>
    <phoneticPr fontId="95" type="noConversion"/>
  </si>
  <si>
    <t xml:space="preserve">내원
Visit days </t>
    <phoneticPr fontId="100" type="noConversion"/>
  </si>
  <si>
    <t>진료비
Medical expenses</t>
    <phoneticPr fontId="95" type="noConversion"/>
  </si>
  <si>
    <t>일수
Days</t>
    <phoneticPr fontId="95" type="noConversion"/>
  </si>
  <si>
    <t>지급건수
Benefits granted</t>
    <phoneticPr fontId="95" type="noConversion"/>
  </si>
  <si>
    <t>Unit : case, day, 1,000 won</t>
    <phoneticPr fontId="95" type="noConversion"/>
  </si>
  <si>
    <t>단위 : 건, 일, 천원</t>
    <phoneticPr fontId="95" type="noConversion"/>
  </si>
  <si>
    <t xml:space="preserve"> 자료 :  사회복지과</t>
    <phoneticPr fontId="95" type="noConversion"/>
  </si>
  <si>
    <t>남평읍</t>
  </si>
  <si>
    <t>시설수
Facilities</t>
    <phoneticPr fontId="95" type="noConversion"/>
  </si>
  <si>
    <t>노인교실
Senior school</t>
    <phoneticPr fontId="95" type="noConversion"/>
  </si>
  <si>
    <t>경로당
Community senior center</t>
    <phoneticPr fontId="95" type="noConversion"/>
  </si>
  <si>
    <t>노인복지관
Senior welfare center</t>
    <phoneticPr fontId="95" type="noConversion"/>
  </si>
  <si>
    <t xml:space="preserve">현원  Users </t>
    <phoneticPr fontId="94" type="noConversion"/>
  </si>
  <si>
    <t>종사자수
Workers</t>
    <phoneticPr fontId="94" type="noConversion"/>
  </si>
  <si>
    <t xml:space="preserve">입소인원
Admissions </t>
    <phoneticPr fontId="94" type="noConversion"/>
  </si>
  <si>
    <t>노인복지주택
Welfare house for the aged</t>
    <phoneticPr fontId="94" type="noConversion"/>
  </si>
  <si>
    <t>노인공동생활가정
 Senior citizens’ home</t>
    <phoneticPr fontId="94" type="noConversion"/>
  </si>
  <si>
    <t>양로시설
 Institution for the aged</t>
    <phoneticPr fontId="94" type="noConversion"/>
  </si>
  <si>
    <t>수급률 (%)
Take-up rate</t>
    <phoneticPr fontId="95" type="noConversion"/>
  </si>
  <si>
    <t>수급자수
Total recipients</t>
    <phoneticPr fontId="95" type="noConversion"/>
  </si>
  <si>
    <t>전체 노인
Population 65 years old &amp; over</t>
    <phoneticPr fontId="95" type="noConversion"/>
  </si>
  <si>
    <t>전체 노인 대비 기초연금 수급자 (명)
Total recipients to population 65 years old &amp; over</t>
    <phoneticPr fontId="95" type="noConversion"/>
  </si>
  <si>
    <t>연별</t>
    <phoneticPr fontId="95" type="noConversion"/>
  </si>
  <si>
    <t>Unit : person, %</t>
    <phoneticPr fontId="95" type="noConversion"/>
  </si>
  <si>
    <t>단위 : 명, %</t>
    <phoneticPr fontId="95" type="noConversion"/>
  </si>
  <si>
    <t>연별</t>
    <phoneticPr fontId="6" type="noConversion"/>
  </si>
  <si>
    <t>60세 이상
60 years old and older</t>
    <phoneticPr fontId="95" type="noConversion"/>
  </si>
  <si>
    <t xml:space="preserve">50~59세
50~59 years old </t>
    <phoneticPr fontId="95" type="noConversion"/>
  </si>
  <si>
    <t xml:space="preserve">40~49세
40~49 years old </t>
    <phoneticPr fontId="95" type="noConversion"/>
  </si>
  <si>
    <t xml:space="preserve">30~39세
30~39 years old </t>
    <phoneticPr fontId="95" type="noConversion"/>
  </si>
  <si>
    <t>20~29세
20~29 years old</t>
    <phoneticPr fontId="95" type="noConversion"/>
  </si>
  <si>
    <t>19세 이하
Under 19 years old</t>
    <phoneticPr fontId="95" type="noConversion"/>
  </si>
  <si>
    <t>여  
Female</t>
    <phoneticPr fontId="95" type="noConversion"/>
  </si>
  <si>
    <t>남  
Male</t>
    <phoneticPr fontId="95" type="noConversion"/>
  </si>
  <si>
    <t>연령별
by Age-group</t>
    <phoneticPr fontId="95" type="noConversion"/>
  </si>
  <si>
    <t>성별
by Gender</t>
    <phoneticPr fontId="95" type="noConversion"/>
  </si>
  <si>
    <t>연별
읍면동별</t>
    <phoneticPr fontId="6" type="noConversion"/>
  </si>
  <si>
    <r>
      <rPr>
        <b/>
        <sz val="9"/>
        <rFont val="MS Gothic"/>
        <family val="3"/>
        <charset val="128"/>
      </rPr>
      <t>Ⅻ</t>
    </r>
    <r>
      <rPr>
        <b/>
        <sz val="9"/>
        <rFont val="굴림"/>
        <family val="3"/>
        <charset val="129"/>
      </rPr>
      <t>. 보건 및 사회보장  Health and Social Security</t>
    </r>
    <phoneticPr fontId="95" type="noConversion"/>
  </si>
  <si>
    <t>`</t>
    <phoneticPr fontId="6" type="noConversion"/>
  </si>
  <si>
    <t>연별</t>
    <phoneticPr fontId="6" type="noConversion"/>
  </si>
  <si>
    <t>연별
보건소별</t>
    <phoneticPr fontId="6" type="noConversion"/>
  </si>
  <si>
    <t>연별
종류별</t>
    <phoneticPr fontId="95" type="noConversion"/>
  </si>
  <si>
    <t>연별
월별</t>
    <phoneticPr fontId="95" type="noConversion"/>
  </si>
  <si>
    <t xml:space="preserve"> 주 : 1) 군인병원 제외 Excluding military hospitals
       2) 정신병원, 결핵병원, 한센병원 포함  Including mental, tuberculosis, and leprosy hospitals</t>
    <phoneticPr fontId="95" type="noConversion"/>
  </si>
  <si>
    <t>Source: Department of  Infectious Disease Control</t>
  </si>
  <si>
    <t xml:space="preserve"> 주 : 1) 의료법 제 3조에 의한 의료기관(보건소 제외)  ‘Medical Institutions’ as stipulated in Article 3 of the Medical Service Act (excluding health centers)
       2) 개인약국 약사 제외  Excluding pharmacists of private-run pharmacies</t>
    <phoneticPr fontId="95" type="noConversion"/>
  </si>
  <si>
    <t>Source: Department of Health Administration</t>
  </si>
  <si>
    <t>Source: Department of Health Promotion</t>
  </si>
  <si>
    <t xml:space="preserve"> 주 : 노인의치 보철 국가사업은 '16년부터 사업 종료되었음   ‘Denture for older’ service has discontinued since 2016.</t>
    <phoneticPr fontId="95" type="noConversion"/>
  </si>
  <si>
    <t xml:space="preserve"> 주 : 주민등록 주소지 기준, 지역의 가입자는 적용대상자를 말함   Insured Persons among Self-Employed based on the address of resident registration are covered persons. </t>
    <phoneticPr fontId="95" type="noConversion"/>
  </si>
  <si>
    <t>Source: Department of Social Welfare</t>
  </si>
  <si>
    <t>자료 : 사회복지과</t>
    <phoneticPr fontId="95" type="noConversion"/>
  </si>
  <si>
    <t>자료 : 「노인복지시설현황」보건복지부</t>
    <phoneticPr fontId="6" type="noConversion"/>
  </si>
  <si>
    <t xml:space="preserve">방문간호서비스
Visiting nursing </t>
    <phoneticPr fontId="95" type="noConversion"/>
  </si>
  <si>
    <t>복지용구지원서비스
Welfare equipment support</t>
    <phoneticPr fontId="95" type="noConversion"/>
  </si>
  <si>
    <t>주: 2014년 통계부터 장애종류 분류 개편(지체 → 지체 및 뇌병변, 정신지체 → 지적 및 자폐) Starting with statistics in 2014, the classification of disability types was reorganized (retardation → retardation and brain lesions, mental retardation → intellectual and autism).</t>
    <phoneticPr fontId="95" type="noConversion"/>
  </si>
  <si>
    <t>폭력피해이주여성보호시설
Migrant women victims of violence</t>
    <phoneticPr fontId="95" type="noConversion"/>
  </si>
  <si>
    <t>4/4분기</t>
  </si>
  <si>
    <t>3/4분기</t>
  </si>
  <si>
    <t>2/4분기</t>
  </si>
  <si>
    <t>1/4분기</t>
  </si>
  <si>
    <t>영유아 등록관리
Registered infant</t>
    <phoneticPr fontId="95" type="noConversion"/>
  </si>
  <si>
    <t>임산부 등록관리
Registered mother</t>
    <phoneticPr fontId="94" type="noConversion"/>
  </si>
  <si>
    <t>모자보건관리
Maternal and child health care program</t>
    <phoneticPr fontId="94" type="noConversion"/>
  </si>
  <si>
    <t>연별</t>
    <phoneticPr fontId="95" type="noConversion"/>
  </si>
  <si>
    <t>12. 모자보건사업 실적  Activities of Maternal and Child Health Care at Health Center</t>
    <phoneticPr fontId="95" type="noConversion"/>
  </si>
  <si>
    <t>13. 건강보험 적용 인구  Covered Person(or Beneficiaries) of Health Insurance</t>
    <phoneticPr fontId="95" type="noConversion"/>
  </si>
  <si>
    <t>Source: Department of Health Administration</t>
    <phoneticPr fontId="95" type="noConversion"/>
  </si>
  <si>
    <t>14. 건강보험급여  Benefits in Health Insurance</t>
    <phoneticPr fontId="95" type="noConversion"/>
  </si>
  <si>
    <t>15. 건강보험대상자 진료 실적  Medical Treatment Activities Under the National Health Insurance</t>
    <phoneticPr fontId="95" type="noConversion"/>
  </si>
  <si>
    <t xml:space="preserve"> 자료 : 「건강보험통계」 국민건강보험공단</t>
    <phoneticPr fontId="95" type="noConversion"/>
  </si>
  <si>
    <t>16. 국민연금 가입자  National Pension Insurants by Insurance Type</t>
    <phoneticPr fontId="95" type="noConversion"/>
  </si>
  <si>
    <t>17. 국민연금 급여 지급현황  Cases and Benefits in National Pension by Benefit Type</t>
    <phoneticPr fontId="95" type="noConversion"/>
  </si>
  <si>
    <t>18. 노인여가복지시설  Leisure Facilities for the Elderly</t>
    <phoneticPr fontId="95" type="noConversion"/>
  </si>
  <si>
    <t>19. 노인주거복지시설  Residential Welfare Facilities for the Elderly</t>
    <phoneticPr fontId="95" type="noConversion"/>
  </si>
  <si>
    <t xml:space="preserve">20. 노인의료복지시설  Medical Welfare Facilities for the Elderly </t>
    <phoneticPr fontId="95" type="noConversion"/>
  </si>
  <si>
    <t>21. 재가노인복지시설  Community Care Facilities for the Elderly</t>
    <phoneticPr fontId="95" type="noConversion"/>
  </si>
  <si>
    <t>시설수급자</t>
    <phoneticPr fontId="95" type="noConversion"/>
  </si>
  <si>
    <t>소계
Sub total</t>
    <phoneticPr fontId="95" type="noConversion"/>
  </si>
  <si>
    <t>계
total</t>
    <phoneticPr fontId="95" type="noConversion"/>
  </si>
  <si>
    <t>인원 
No. of persons</t>
    <phoneticPr fontId="95" type="noConversion"/>
  </si>
  <si>
    <t>가구
No. of
households</t>
    <phoneticPr fontId="95" type="noConversion"/>
  </si>
  <si>
    <t>시설수급자
Institutionalized Recipients</t>
    <phoneticPr fontId="95" type="noConversion"/>
  </si>
  <si>
    <t>일반수급자
General recipients</t>
    <phoneticPr fontId="95" type="noConversion"/>
  </si>
  <si>
    <t xml:space="preserve">총 수급자
Total recipients </t>
    <phoneticPr fontId="95" type="noConversion"/>
  </si>
  <si>
    <t>Unit : household, person</t>
    <phoneticPr fontId="95" type="noConversion"/>
  </si>
  <si>
    <t>단위 : 가구수, 명</t>
    <phoneticPr fontId="95" type="noConversion"/>
  </si>
  <si>
    <t>22. 국민기초생활보장 수급자  Recipients of National Basic Livelihood Security Benefit</t>
    <phoneticPr fontId="95" type="noConversion"/>
  </si>
  <si>
    <t>23. 기초연금 수급자 수  Recipients of Basic Pension</t>
    <phoneticPr fontId="95" type="noConversion"/>
  </si>
  <si>
    <t>…</t>
    <phoneticPr fontId="6" type="noConversion"/>
  </si>
  <si>
    <t>주 1) 한 상담소에서 "가정폭력, 성폭력, 성매매피해" 등 업무가 통합되어 상담하는 경우에 해당
    2) 가정폭력 0건, 성폭력 0건, 성매매피해 0건 등으로 상담건에 대한 수치를 주석으로 설명
    3) 표준서식 변경으로, 피해자 지원내역 세부사항은 2022년도부터 확인가능
Note : 1) The item applies to those counseling centers that will cover domestic violence, sexual violence, and forced prostitution cases in a combined manner.
         2) A footnote or other information should provide a breakdown e.g. 0 case for domestic violence, 0 case for sexual violence, 0 case for forced prostitution etc.
         3) Due to changes in the standard format, details of Counseing Follow-ups details will be prepared from 2022.</t>
    <phoneticPr fontId="95" type="noConversion"/>
  </si>
  <si>
    <t xml:space="preserve">24. 여성복지시설  Women's Welfare Facilities </t>
    <phoneticPr fontId="95" type="noConversion"/>
  </si>
  <si>
    <t>25. 여성폭력상담  Counseling for Violence Against Women</t>
    <phoneticPr fontId="95" type="noConversion"/>
  </si>
  <si>
    <t>26. 아동복지시설  Children Welfare Facilities</t>
    <phoneticPr fontId="95" type="noConversion"/>
  </si>
  <si>
    <t>27. 장애인 거주시설 수 및 입소 현황  Institutions for the Disabled and Their Inmates</t>
    <phoneticPr fontId="95" type="noConversion"/>
  </si>
  <si>
    <t>28. 장애인 등록현황  Registered Disabled Persons</t>
    <phoneticPr fontId="95" type="noConversion"/>
  </si>
  <si>
    <t>29. 어린이집 Childcare Facilities</t>
    <phoneticPr fontId="95" type="noConversion"/>
  </si>
  <si>
    <t>30. 사회복지자원봉사자 현황  Social Welfare Volunteers</t>
    <phoneticPr fontId="95" type="noConversion"/>
  </si>
  <si>
    <t>지체·뇌병변
Physical disabilities &amp; Brain lesion disorder</t>
    <phoneticPr fontId="94" type="noConversion"/>
  </si>
  <si>
    <t>청각·언어
Auditorily and lingually disabled</t>
    <phoneticPr fontId="94" type="noConversion"/>
  </si>
  <si>
    <t>지적· 자폐
Intellectual disabilities &amp; Autistic disorder</t>
    <phoneticPr fontId="94" type="noConversion"/>
  </si>
  <si>
    <t>보건의료정보
관리사
Health care information manager</t>
    <phoneticPr fontId="6" type="noConversion"/>
  </si>
  <si>
    <t>엠폭스
MPOX</t>
    <phoneticPr fontId="95" type="noConversion"/>
  </si>
  <si>
    <t xml:space="preserve"> 주: 1) 결핵, 후천성면역결핍증, 표본감시체계를 통하여 보고된 자료는 제외
      2) 각 질병별로 규정된 신고 범위(환자, 의사환자, 병원체보유자)의 모든 보고건을 포함
      3) 코로나바이러스감염증-19: 제 4급 감염병으로 하향(2023.8.31.)
      4) 감염병 사망은 해당 감염병으로 인한 사망으로 진단한 경우 신고함(단, CRE 감염증 사망은 혈액에서 CRE가 분리된 사람이 검체 채취 후 30일 이내에 사망한 경우 신고함)
Note : 1) Tuberculosis, acquired immunodeficiency syndrome, and data reported through the specimen surveillance system are excluded.
           2) Includes all reports within the reporting scope specified for each disease (patient, suspected patient, pathogen carrier)
           3) COVID-19: Down to Level 4 Infectious Diseases(2023.8.31.)
           4) Deaths from infectious diseases are reported when the death is diagnosed as being caused by the infectious disease (however, deaths from CRE infections are reported when a person with CRE isolated from the blood dies within 30 days after sample collection).</t>
    <phoneticPr fontId="6" type="noConversion"/>
  </si>
  <si>
    <t>연말현재
수용자
No. of inmates as of year-end</t>
    <phoneticPr fontId="94" type="noConversion"/>
  </si>
  <si>
    <t>Source: Department of Disease Control</t>
    <phoneticPr fontId="6" type="noConversion"/>
  </si>
  <si>
    <t xml:space="preserve"> 자료 : 질병관리과</t>
    <phoneticPr fontId="95" type="noConversion"/>
  </si>
  <si>
    <t>-</t>
    <phoneticPr fontId="6" type="noConversion"/>
  </si>
  <si>
    <t xml:space="preserve"> 자료 :  가족아동과</t>
    <phoneticPr fontId="95" type="noConversion"/>
  </si>
  <si>
    <t>Source: Department of Family and Children</t>
  </si>
  <si>
    <t>Source: Department of Family and Children</t>
    <phoneticPr fontId="6" type="noConversion"/>
  </si>
  <si>
    <t xml:space="preserve"> 자료 : 가족아동과</t>
    <phoneticPr fontId="95" type="noConversion"/>
  </si>
  <si>
    <t xml:space="preserve"> 자료 : 복지정책과</t>
    <phoneticPr fontId="95" type="noConversion"/>
  </si>
  <si>
    <t>Source: Department of Welfare Policy</t>
    <phoneticPr fontId="95" type="noConversion"/>
  </si>
  <si>
    <t xml:space="preserve">          70,843</t>
  </si>
  <si>
    <t xml:space="preserve">     108,543,478</t>
  </si>
  <si>
    <t xml:space="preserve">       2,306,207</t>
  </si>
  <si>
    <t xml:space="preserve">      84,946,690</t>
  </si>
  <si>
    <t xml:space="preserve">       1,341,686</t>
  </si>
  <si>
    <t xml:space="preserve">      44,271,347</t>
  </si>
  <si>
    <t xml:space="preserve">         663,562</t>
  </si>
  <si>
    <t xml:space="preserve">         950,193</t>
  </si>
  <si>
    <t xml:space="preserve">     136,534,075</t>
  </si>
  <si>
    <t xml:space="preserve">      27,990,597</t>
  </si>
  <si>
    <t xml:space="preserve">       2,302,051</t>
  </si>
  <si>
    <t xml:space="preserve">       3,474,757</t>
  </si>
  <si>
    <t xml:space="preserve">     118,181,133</t>
  </si>
  <si>
    <t xml:space="preserve">      33,234,443</t>
  </si>
  <si>
    <t xml:space="preserve">      23,576,419</t>
  </si>
  <si>
    <t xml:space="preserve">      61,025,622</t>
  </si>
  <si>
    <t xml:space="preserve">      16,754,275</t>
  </si>
  <si>
    <t>..</t>
    <phoneticPr fontId="6" type="noConversion"/>
  </si>
  <si>
    <t>…</t>
    <phoneticPr fontId="6" type="noConversion"/>
  </si>
  <si>
    <t xml:space="preserve"> 자료 : 「국민연금통계」 국민연금공단</t>
    <phoneticPr fontId="95" type="noConversion"/>
  </si>
  <si>
    <t>세대수</t>
    <phoneticPr fontId="94" type="noConversion"/>
  </si>
  <si>
    <t>세대</t>
    <phoneticPr fontId="94" type="noConversion"/>
  </si>
  <si>
    <t>분양</t>
    <phoneticPr fontId="94" type="noConversion"/>
  </si>
  <si>
    <t>임대</t>
    <phoneticPr fontId="9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</si>
</sst>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2" formatCode="_-&quot;₩&quot;* #,##0_-;\-&quot;₩&quot;* #,##0_-;_-&quot;₩&quot;* &quot;-&quot;_-;_-@_-"/>
    <numFmt numFmtId="41" formatCode="_-* #,##0_-;\-* #,##0_-;_-* &quot;-&quot;_-;_-@_-"/>
    <numFmt numFmtId="43" formatCode="_-* #,##0.00_-;\-* #,##0.00_-;_-* &quot;-&quot;??_-;_-@_-"/>
    <numFmt numFmtId="176" formatCode="#,##0.00_ "/>
    <numFmt numFmtId="177" formatCode="#,##0_ "/>
    <numFmt numFmtId="178" formatCode="_ * #,##0_ ;_ * \-#,##0_ ;_ * &quot;-&quot;_ ;_ @_ "/>
    <numFmt numFmtId="179" formatCode="_ * #,##0.00_ ;_ * \-#,##0.00_ ;_ * &quot;-&quot;??_ ;_ @_ "/>
    <numFmt numFmtId="180" formatCode="&quot;₩&quot;#,##0;&quot;₩&quot;&quot;₩&quot;&quot;₩&quot;&quot;₩&quot;&quot;₩&quot;&quot;₩&quot;&quot;₩&quot;&quot;₩&quot;\-#,##0"/>
    <numFmt numFmtId="181" formatCode="&quot;₩&quot;#,##0.00;&quot;₩&quot;&quot;₩&quot;&quot;₩&quot;&quot;₩&quot;&quot;₩&quot;&quot;₩&quot;&quot;₩&quot;&quot;₩&quot;\-#,##0.00"/>
    <numFmt numFmtId="182" formatCode="&quot;R$&quot;#,##0.00;&quot;R$&quot;\-#,##0.00"/>
    <numFmt numFmtId="183" formatCode="&quot;₩&quot;#,##0;[Red]&quot;₩&quot;&quot;₩&quot;\-#,##0"/>
    <numFmt numFmtId="184" formatCode="_-* #,##0_-;&quot;₩&quot;\!\-* #,##0_-;_-* &quot;-&quot;_-;_-@_-"/>
    <numFmt numFmtId="185" formatCode="&quot;₩&quot;#,##0.00;&quot;₩&quot;\-#,##0.00"/>
    <numFmt numFmtId="186" formatCode="_-[$€-2]* #,##0.00_-;\-[$€-2]* #,##0.00_-;_-[$€-2]* &quot;-&quot;??_-"/>
    <numFmt numFmtId="187" formatCode="&quot;₩&quot;#,##0;&quot;₩&quot;&quot;₩&quot;&quot;₩&quot;&quot;₩&quot;\-#,##0"/>
    <numFmt numFmtId="188" formatCode="#,##0;[Red]&quot;△&quot;#,##0"/>
    <numFmt numFmtId="189" formatCode="0.00%;[Red]&quot;△&quot;0.00%"/>
    <numFmt numFmtId="190" formatCode="&quot;₩&quot;#,##0.00;[Red]&quot;₩&quot;\-#,##0.00"/>
    <numFmt numFmtId="191" formatCode="&quot;$&quot;#,##0_);[Red]\(&quot;$&quot;#,##0\)"/>
    <numFmt numFmtId="192" formatCode="_ &quot;₩&quot;* #,##0_ ;_ &quot;₩&quot;* \-#,##0_ ;_ &quot;₩&quot;* &quot;-&quot;_ ;_ @_ "/>
    <numFmt numFmtId="193" formatCode="&quot;₩&quot;#,##0;[Red]&quot;₩&quot;\-#,##0"/>
    <numFmt numFmtId="194" formatCode="&quot;$&quot;#,##0.00_);[Red]\(&quot;$&quot;#,##0.00\)"/>
    <numFmt numFmtId="195" formatCode="_ &quot;₩&quot;* #,##0.00_ ;_ &quot;₩&quot;* \-#,##0.00_ ;_ &quot;₩&quot;* &quot;-&quot;??_ ;_ @_ "/>
    <numFmt numFmtId="196" formatCode="\$&quot;_x000c__x0009__x0001_-)_x0008__x0004__x0000__x0000__x0005__x0002_&quot;;[Red]\(\$#,##0\)"/>
    <numFmt numFmtId="197" formatCode="&quot;0412-&quot;00&quot;-&quot;0000"/>
    <numFmt numFmtId="198" formatCode="#,##0.0"/>
    <numFmt numFmtId="199" formatCode="#,##0.0\ ;\(#,##0.0\);&quot;-&quot;\ "/>
    <numFmt numFmtId="200" formatCode="&quot;0452-&quot;00&quot;-&quot;0000"/>
    <numFmt numFmtId="201" formatCode="&quot;?#,##0.00;[Red]\-&quot;&quot;?&quot;#,##0.00"/>
    <numFmt numFmtId="202" formatCode="&quot;₩&quot;#,##0;[Red]&quot;₩&quot;&quot;₩&quot;&quot;₩&quot;&quot;₩&quot;&quot;₩&quot;&quot;₩&quot;&quot;₩&quot;&quot;₩&quot;&quot;₩&quot;&quot;₩&quot;&quot;₩&quot;&quot;₩&quot;&quot;₩&quot;&quot;₩&quot;&quot;₩&quot;&quot;₩&quot;&quot;₩&quot;&quot;₩&quot;&quot;₩&quot;&quot;₩&quot;&quot;₩&quot;&quot;₩&quot;&quot;₩&quot;\-#,##0"/>
    <numFmt numFmtId="203" formatCode="&quot;₩&quot;#,##0.00;&quot;₩&quot;&quot;₩&quot;&quot;₩&quot;&quot;₩&quot;&quot;₩&quot;&quot;₩&quot;&quot;₩&quot;&quot;₩&quot;&quot;₩&quot;&quot;₩&quot;&quot;₩&quot;&quot;₩&quot;&quot;₩&quot;&quot;₩&quot;&quot;₩&quot;&quot;₩&quot;&quot;₩&quot;&quot;₩&quot;&quot;₩&quot;&quot;₩&quot;&quot;₩&quot;&quot;₩&quot;&quot;₩&quot;\-#,##0.00"/>
    <numFmt numFmtId="204" formatCode="_ * #,##0.00_ ;_ * &quot;₩&quot;&quot;₩&quot;&quot;₩&quot;&quot;₩&quot;&quot;₩&quot;&quot;₩&quot;&quot;₩&quot;&quot;₩&quot;&quot;₩&quot;&quot;₩&quot;&quot;₩&quot;&quot;₩&quot;&quot;₩&quot;&quot;₩&quot;&quot;₩&quot;&quot;₩&quot;&quot;₩&quot;&quot;₩&quot;&quot;₩&quot;&quot;₩&quot;&quot;₩&quot;\-#,##0.00_ ;_ * &quot;-&quot;??_ ;_ @_ "/>
    <numFmt numFmtId="205" formatCode="&quot;₩&quot;#,##0.00;[Red]&quot;₩&quot;&quot;₩&quot;&quot;₩&quot;&quot;₩&quot;&quot;₩&quot;&quot;₩&quot;&quot;₩&quot;&quot;₩&quot;&quot;₩&quot;&quot;₩&quot;&quot;₩&quot;&quot;₩&quot;&quot;₩&quot;&quot;₩&quot;&quot;₩&quot;&quot;₩&quot;&quot;₩&quot;&quot;₩&quot;&quot;₩&quot;&quot;₩&quot;&quot;₩&quot;&quot;₩&quot;&quot;₩&quot;\-#,##0.00"/>
    <numFmt numFmtId="206" formatCode="_-&quot;₩&quot;* #,##0_-;&quot;₩&quot;\!\-&quot;₩&quot;* #,##0_-;_-&quot;₩&quot;* &quot;-&quot;_-;_-@_-"/>
    <numFmt numFmtId="207" formatCode="0,000"/>
    <numFmt numFmtId="208" formatCode="0_);\(0\)"/>
  </numFmts>
  <fonts count="130">
    <font>
      <sz val="10"/>
      <name val="바탕체"/>
      <family val="1"/>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8"/>
      <name val="바탕체"/>
      <family val="1"/>
      <charset val="129"/>
    </font>
    <font>
      <sz val="12"/>
      <name val="¹UAAA¼"/>
      <family val="3"/>
      <charset val="129"/>
    </font>
    <font>
      <sz val="10"/>
      <name val="Arial"/>
      <family val="2"/>
    </font>
    <font>
      <b/>
      <sz val="12"/>
      <name val="Arial"/>
      <family val="2"/>
    </font>
    <font>
      <sz val="11"/>
      <name val="HY신명조"/>
      <family val="1"/>
      <charset val="129"/>
    </font>
    <font>
      <sz val="12"/>
      <name val="바탕체"/>
      <family val="1"/>
      <charset val="129"/>
    </font>
    <font>
      <sz val="12"/>
      <name val="뼻뮝"/>
      <family val="1"/>
      <charset val="129"/>
    </font>
    <font>
      <sz val="11"/>
      <name val="돋움"/>
      <family val="3"/>
      <charset val="129"/>
    </font>
    <font>
      <sz val="10"/>
      <name val="바탕"/>
      <family val="1"/>
      <charset val="129"/>
    </font>
    <font>
      <sz val="10"/>
      <name val="굴림체"/>
      <family val="3"/>
      <charset val="129"/>
    </font>
    <font>
      <sz val="10"/>
      <name val="Helv"/>
      <family val="2"/>
    </font>
    <font>
      <sz val="12"/>
      <name val="Times New Roman"/>
      <family val="1"/>
    </font>
    <font>
      <sz val="12"/>
      <name val="ⓒoUAAA¨u"/>
      <family val="1"/>
      <charset val="129"/>
    </font>
    <font>
      <sz val="11"/>
      <name val="￥i￠￢￠?o"/>
      <family val="3"/>
      <charset val="129"/>
    </font>
    <font>
      <sz val="12"/>
      <name val="¹ÙÅÁÃ¼"/>
      <family val="1"/>
      <charset val="129"/>
    </font>
    <font>
      <sz val="10"/>
      <name val="MS Sans Serif"/>
      <family val="2"/>
    </font>
    <font>
      <sz val="11"/>
      <name val="µ¸¿ò"/>
      <family val="3"/>
      <charset val="129"/>
    </font>
    <font>
      <sz val="12"/>
      <color indexed="32"/>
      <name val="MIN 훈민08체"/>
      <family val="3"/>
      <charset val="129"/>
    </font>
    <font>
      <sz val="12"/>
      <name val="System"/>
      <family val="2"/>
      <charset val="129"/>
    </font>
    <font>
      <sz val="11"/>
      <name val="μ¸¿o"/>
      <family val="3"/>
      <charset val="129"/>
    </font>
    <font>
      <sz val="12"/>
      <name val="±¼¸²A¼"/>
      <family val="3"/>
      <charset val="129"/>
    </font>
    <font>
      <sz val="12"/>
      <name val="±¼¸²Ã¼"/>
      <family val="3"/>
      <charset val="129"/>
    </font>
    <font>
      <b/>
      <sz val="10"/>
      <name val="Helv"/>
      <family val="2"/>
    </font>
    <font>
      <sz val="12"/>
      <name val="Arial"/>
      <family val="2"/>
    </font>
    <font>
      <sz val="8"/>
      <name val="Arial"/>
      <family val="2"/>
    </font>
    <font>
      <b/>
      <sz val="12"/>
      <name val="Helv"/>
      <family val="2"/>
    </font>
    <font>
      <b/>
      <sz val="18"/>
      <name val="Arial"/>
      <family val="2"/>
    </font>
    <font>
      <b/>
      <sz val="11"/>
      <name val="Helv"/>
      <family val="2"/>
    </font>
    <font>
      <sz val="10"/>
      <color indexed="8"/>
      <name val="Arial"/>
      <family val="2"/>
    </font>
    <font>
      <sz val="12"/>
      <color indexed="32"/>
      <name val="모음디"/>
      <family val="1"/>
      <charset val="129"/>
    </font>
    <font>
      <u/>
      <sz val="11"/>
      <color indexed="36"/>
      <name val="돋움"/>
      <family val="3"/>
      <charset val="129"/>
    </font>
    <font>
      <sz val="11"/>
      <color indexed="8"/>
      <name val="맑은 고딕"/>
      <family val="3"/>
      <charset val="129"/>
    </font>
    <font>
      <sz val="10"/>
      <name val="명조"/>
      <family val="3"/>
      <charset val="129"/>
    </font>
    <font>
      <sz val="11"/>
      <color theme="1"/>
      <name val="맑은 고딕"/>
      <family val="3"/>
      <charset val="129"/>
      <scheme val="minor"/>
    </font>
    <font>
      <sz val="9"/>
      <name val="돋움"/>
      <family val="3"/>
      <charset val="129"/>
    </font>
    <font>
      <sz val="11"/>
      <color indexed="8"/>
      <name val="돋움"/>
      <family val="3"/>
      <charset val="129"/>
    </font>
    <font>
      <sz val="11"/>
      <color indexed="9"/>
      <name val="맑은 고딕"/>
      <family val="3"/>
      <charset val="129"/>
    </font>
    <font>
      <sz val="11"/>
      <color indexed="9"/>
      <name val="돋움"/>
      <family val="3"/>
      <charset val="129"/>
    </font>
    <font>
      <sz val="12"/>
      <name val="¸íÁ¶"/>
      <family val="3"/>
      <charset val="129"/>
    </font>
    <font>
      <sz val="12"/>
      <name val="¸iA¶"/>
      <family val="3"/>
      <charset val="129"/>
    </font>
    <font>
      <sz val="10"/>
      <name val="Geneva"/>
      <family val="2"/>
    </font>
    <font>
      <sz val="11"/>
      <color indexed="20"/>
      <name val="맑은 고딕"/>
      <family val="3"/>
      <charset val="129"/>
    </font>
    <font>
      <b/>
      <sz val="11"/>
      <color indexed="52"/>
      <name val="맑은 고딕"/>
      <family val="3"/>
      <charset val="129"/>
    </font>
    <font>
      <b/>
      <sz val="11"/>
      <color indexed="9"/>
      <name val="맑은 고딕"/>
      <family val="3"/>
      <charset val="129"/>
    </font>
    <font>
      <i/>
      <sz val="11"/>
      <color indexed="23"/>
      <name val="맑은 고딕"/>
      <family val="3"/>
      <charset val="129"/>
    </font>
    <font>
      <sz val="11"/>
      <color indexed="17"/>
      <name val="맑은 고딕"/>
      <family val="3"/>
      <charset val="129"/>
    </font>
    <font>
      <b/>
      <sz val="11"/>
      <color indexed="56"/>
      <name val="맑은 고딕"/>
      <family val="3"/>
      <charset val="129"/>
    </font>
    <font>
      <u/>
      <sz val="8"/>
      <color indexed="12"/>
      <name val="Times New Roman"/>
      <family val="1"/>
    </font>
    <font>
      <sz val="11"/>
      <color indexed="62"/>
      <name val="맑은 고딕"/>
      <family val="3"/>
      <charset val="129"/>
    </font>
    <font>
      <sz val="11"/>
      <color indexed="52"/>
      <name val="맑은 고딕"/>
      <family val="3"/>
      <charset val="129"/>
    </font>
    <font>
      <sz val="11"/>
      <color indexed="60"/>
      <name val="맑은 고딕"/>
      <family val="3"/>
      <charset val="129"/>
    </font>
    <font>
      <b/>
      <sz val="11"/>
      <color indexed="63"/>
      <name val="맑은 고딕"/>
      <family val="3"/>
      <charset val="129"/>
    </font>
    <font>
      <b/>
      <sz val="18"/>
      <color indexed="56"/>
      <name val="맑은 고딕"/>
      <family val="3"/>
      <charset val="129"/>
    </font>
    <font>
      <sz val="11"/>
      <color indexed="10"/>
      <name val="맑은 고딕"/>
      <family val="3"/>
      <charset val="129"/>
    </font>
    <font>
      <sz val="11"/>
      <color indexed="10"/>
      <name val="돋움"/>
      <family val="3"/>
      <charset val="129"/>
    </font>
    <font>
      <b/>
      <sz val="11"/>
      <color indexed="52"/>
      <name val="돋움"/>
      <family val="3"/>
      <charset val="129"/>
    </font>
    <font>
      <b/>
      <sz val="1"/>
      <color indexed="8"/>
      <name val="Courier"/>
      <family val="3"/>
    </font>
    <font>
      <b/>
      <sz val="16"/>
      <color indexed="12"/>
      <name val="돋움체"/>
      <family val="3"/>
      <charset val="129"/>
    </font>
    <font>
      <sz val="11"/>
      <color indexed="20"/>
      <name val="돋움"/>
      <family val="3"/>
      <charset val="129"/>
    </font>
    <font>
      <sz val="1"/>
      <color indexed="8"/>
      <name val="Courier"/>
      <family val="3"/>
    </font>
    <font>
      <sz val="11"/>
      <color indexed="60"/>
      <name val="돋움"/>
      <family val="3"/>
      <charset val="129"/>
    </font>
    <font>
      <b/>
      <sz val="10"/>
      <name val="돋움"/>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b/>
      <sz val="11"/>
      <color indexed="8"/>
      <name val="맑은 고딕"/>
      <family val="3"/>
      <charset val="129"/>
    </font>
    <font>
      <sz val="11"/>
      <color indexed="62"/>
      <name val="돋움"/>
      <family val="3"/>
      <charset val="129"/>
    </font>
    <font>
      <b/>
      <sz val="14"/>
      <name val="바탕"/>
      <family val="1"/>
      <charset val="129"/>
    </font>
    <font>
      <b/>
      <sz val="15"/>
      <color indexed="56"/>
      <name val="돋움"/>
      <family val="3"/>
      <charset val="129"/>
    </font>
    <font>
      <b/>
      <sz val="15"/>
      <color indexed="56"/>
      <name val="맑은 고딕"/>
      <family val="3"/>
      <charset val="129"/>
    </font>
    <font>
      <b/>
      <sz val="13"/>
      <color indexed="56"/>
      <name val="돋움"/>
      <family val="3"/>
      <charset val="129"/>
    </font>
    <font>
      <b/>
      <sz val="13"/>
      <color indexed="56"/>
      <name val="맑은 고딕"/>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2"/>
      <name val="돋움"/>
      <family val="3"/>
      <charset val="129"/>
    </font>
    <font>
      <b/>
      <sz val="12"/>
      <name val="돋움"/>
      <family val="3"/>
      <charset val="129"/>
    </font>
    <font>
      <b/>
      <sz val="16"/>
      <name val="바탕"/>
      <family val="1"/>
      <charset val="129"/>
    </font>
    <font>
      <u/>
      <sz val="11"/>
      <color indexed="12"/>
      <name val="맑은 고딕"/>
      <family val="3"/>
      <charset val="129"/>
    </font>
    <font>
      <sz val="10"/>
      <name val="바탕체"/>
      <family val="1"/>
      <charset val="129"/>
    </font>
    <font>
      <sz val="12"/>
      <color rgb="FF000000"/>
      <name val="바탕체"/>
      <family val="1"/>
      <charset val="129"/>
    </font>
    <font>
      <sz val="10"/>
      <color rgb="FF000000"/>
      <name val="Times New Roman"/>
      <family val="1"/>
    </font>
    <font>
      <sz val="12"/>
      <color rgb="FF000000"/>
      <name val="Arial"/>
      <family val="2"/>
    </font>
    <font>
      <b/>
      <sz val="12"/>
      <color rgb="FF000000"/>
      <name val="Arial"/>
      <family val="2"/>
    </font>
    <font>
      <b/>
      <sz val="18"/>
      <color rgb="FF000000"/>
      <name val="Arial"/>
      <family val="2"/>
    </font>
    <font>
      <sz val="10"/>
      <color rgb="FF000000"/>
      <name val="Arial"/>
      <family val="2"/>
    </font>
    <font>
      <sz val="8"/>
      <name val="바탕"/>
      <family val="1"/>
      <charset val="129"/>
    </font>
    <font>
      <sz val="8"/>
      <name val="돋움"/>
      <family val="3"/>
      <charset val="129"/>
    </font>
    <font>
      <sz val="9"/>
      <name val="굴림체"/>
      <family val="3"/>
      <charset val="129"/>
    </font>
    <font>
      <sz val="9"/>
      <name val="굴림"/>
      <family val="3"/>
      <charset val="129"/>
    </font>
    <font>
      <b/>
      <sz val="9"/>
      <name val="굴림"/>
      <family val="3"/>
      <charset val="129"/>
    </font>
    <font>
      <sz val="10"/>
      <name val="굴림"/>
      <family val="3"/>
      <charset val="129"/>
    </font>
    <font>
      <sz val="9"/>
      <name val="바탕"/>
      <family val="1"/>
      <charset val="129"/>
    </font>
    <font>
      <b/>
      <sz val="10"/>
      <name val="굴림"/>
      <family val="3"/>
      <charset val="129"/>
    </font>
    <font>
      <b/>
      <sz val="9"/>
      <name val="굴림체"/>
      <family val="3"/>
      <charset val="129"/>
    </font>
    <font>
      <sz val="9"/>
      <color theme="1"/>
      <name val="굴림"/>
      <family val="3"/>
      <charset val="129"/>
    </font>
    <font>
      <b/>
      <sz val="9"/>
      <color theme="1"/>
      <name val="굴림"/>
      <family val="3"/>
      <charset val="129"/>
    </font>
    <font>
      <sz val="10"/>
      <name val="HY중고딕"/>
      <family val="1"/>
      <charset val="129"/>
    </font>
    <font>
      <sz val="9"/>
      <name val="HY중고딕"/>
      <family val="1"/>
      <charset val="129"/>
    </font>
    <font>
      <vertAlign val="superscript"/>
      <sz val="9"/>
      <name val="굴림"/>
      <family val="3"/>
      <charset val="129"/>
    </font>
    <font>
      <sz val="12"/>
      <name val="HY중고딕"/>
      <family val="1"/>
      <charset val="129"/>
    </font>
    <font>
      <b/>
      <sz val="12"/>
      <name val="굴림"/>
      <family val="3"/>
      <charset val="129"/>
    </font>
    <font>
      <sz val="11"/>
      <name val="HY중고딕"/>
      <family val="1"/>
      <charset val="129"/>
    </font>
    <font>
      <sz val="10"/>
      <color theme="1"/>
      <name val="굴림"/>
      <family val="3"/>
      <charset val="129"/>
    </font>
    <font>
      <b/>
      <sz val="11"/>
      <name val="돋움"/>
      <family val="3"/>
      <charset val="129"/>
    </font>
    <font>
      <vertAlign val="superscript"/>
      <sz val="9"/>
      <color theme="1"/>
      <name val="굴림"/>
      <family val="3"/>
      <charset val="129"/>
    </font>
    <font>
      <sz val="11"/>
      <name val="굴림"/>
      <family val="3"/>
      <charset val="129"/>
    </font>
    <font>
      <sz val="10"/>
      <name val="돋움"/>
      <family val="3"/>
      <charset val="129"/>
    </font>
    <font>
      <sz val="9.5"/>
      <name val="굴림"/>
      <family val="3"/>
      <charset val="129"/>
    </font>
    <font>
      <sz val="10"/>
      <color rgb="FFFF0000"/>
      <name val="굴림"/>
      <family val="3"/>
      <charset val="129"/>
    </font>
    <font>
      <sz val="8"/>
      <name val="맑은 고딕"/>
      <family val="2"/>
      <charset val="129"/>
      <scheme val="minor"/>
    </font>
    <font>
      <u/>
      <sz val="9"/>
      <name val="돋움"/>
      <family val="3"/>
      <charset val="129"/>
    </font>
    <font>
      <u/>
      <sz val="9"/>
      <name val="굴림"/>
      <family val="3"/>
      <charset val="129"/>
    </font>
    <font>
      <b/>
      <sz val="14"/>
      <name val="굴림"/>
      <family val="3"/>
      <charset val="129"/>
    </font>
    <font>
      <b/>
      <sz val="9"/>
      <name val="돋움"/>
      <family val="3"/>
      <charset val="129"/>
    </font>
    <font>
      <b/>
      <sz val="9"/>
      <name val="굴림"/>
      <family val="3"/>
      <charset val="128"/>
    </font>
    <font>
      <b/>
      <sz val="9"/>
      <name val="MS Gothic"/>
      <family val="3"/>
      <charset val="128"/>
    </font>
    <font>
      <sz val="9"/>
      <color rgb="FF000000"/>
      <name val="굴림"/>
      <family val="3"/>
      <charset val="129"/>
    </font>
    <font>
      <b/>
      <sz val="9"/>
      <color rgb="FF000000"/>
      <name val="굴림"/>
      <family val="3"/>
      <charset val="129"/>
    </font>
    <font>
      <sz val="9"/>
      <color rgb="FFFF0000"/>
      <name val="굴림"/>
      <family val="3"/>
      <charset val="129"/>
    </font>
    <font>
      <b/>
      <sz val="9"/>
      <color theme="1"/>
      <name val="돋움"/>
      <family val="3"/>
      <charset val="129"/>
    </font>
    <font>
      <sz val="9"/>
      <color rgb="FF111111"/>
      <name val="나눔바른고딕"/>
      <family val="3"/>
      <charset val="129"/>
    </font>
  </fonts>
  <fills count="35">
    <fill>
      <patternFill patternType="none"/>
    </fill>
    <fill>
      <patternFill patternType="gray125"/>
    </fill>
    <fill>
      <patternFill patternType="solid">
        <fgColor indexed="9"/>
        <bgColor indexed="64"/>
      </patternFill>
    </fill>
    <fill>
      <patternFill patternType="gray0625">
        <fgColor indexed="15"/>
      </patternFill>
    </fill>
    <fill>
      <patternFill patternType="solid">
        <fgColor indexed="22"/>
        <bgColor indexed="64"/>
      </patternFill>
    </fill>
    <fill>
      <patternFill patternType="solid">
        <fgColor indexed="26"/>
        <bgColor indexed="64"/>
      </patternFill>
    </fill>
    <fill>
      <patternFill patternType="solid">
        <fgColor indexed="65"/>
        <bgColor indexed="64"/>
      </patternFill>
    </fill>
    <fill>
      <patternFill patternType="gray0625">
        <fgColor indexed="1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0" tint="-0.14996795556505021"/>
        <bgColor indexed="64"/>
      </patternFill>
    </fill>
    <fill>
      <patternFill patternType="solid">
        <fgColor rgb="FFFFFFFF"/>
      </patternFill>
    </fill>
  </fills>
  <borders count="83">
    <border>
      <left/>
      <right/>
      <top/>
      <bottom/>
      <diagonal/>
    </border>
    <border>
      <left/>
      <right/>
      <top style="double">
        <color indexed="64"/>
      </top>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hair">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theme="0"/>
      </top>
      <bottom style="double">
        <color indexed="64"/>
      </bottom>
      <diagonal/>
    </border>
    <border>
      <left style="thin">
        <color indexed="64"/>
      </left>
      <right style="thin">
        <color indexed="64"/>
      </right>
      <top style="thin">
        <color theme="0"/>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right style="dotted">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right style="dotted">
        <color indexed="64"/>
      </right>
      <top style="double">
        <color indexed="64"/>
      </top>
      <bottom/>
      <diagonal/>
    </border>
    <border>
      <left style="double">
        <color indexed="64"/>
      </left>
      <right style="hair">
        <color indexed="64"/>
      </right>
      <top/>
      <bottom style="thin">
        <color indexed="64"/>
      </bottom>
      <diagonal/>
    </border>
    <border>
      <left style="double">
        <color indexed="64"/>
      </left>
      <right style="hair">
        <color indexed="64"/>
      </right>
      <top/>
      <bottom/>
      <diagonal/>
    </border>
    <border>
      <left/>
      <right style="thin">
        <color rgb="FFBCCACF"/>
      </right>
      <top/>
      <bottom style="thin">
        <color indexed="64"/>
      </bottom>
      <diagonal/>
    </border>
    <border>
      <left style="thin">
        <color rgb="FFBCCACF"/>
      </left>
      <right style="thin">
        <color rgb="FFBCCACF"/>
      </right>
      <top/>
      <bottom style="thin">
        <color indexed="64"/>
      </bottom>
      <diagonal/>
    </border>
    <border>
      <left style="thin">
        <color indexed="64"/>
      </left>
      <right style="thin">
        <color rgb="FFBCCACF"/>
      </right>
      <top/>
      <bottom style="thin">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rgb="FFBCCACF"/>
      </left>
      <right style="thin">
        <color rgb="FFBCCACF"/>
      </right>
      <top style="thin">
        <color rgb="FFBCCACF"/>
      </top>
      <bottom style="thin">
        <color rgb="FFBCCACF"/>
      </bottom>
      <diagonal/>
    </border>
    <border>
      <left style="double">
        <color indexed="64"/>
      </left>
      <right/>
      <top style="thin">
        <color indexed="64"/>
      </top>
      <bottom/>
      <diagonal/>
    </border>
  </borders>
  <cellStyleXfs count="821">
    <xf numFmtId="176" fontId="0" fillId="0" borderId="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0" fontId="9" fillId="0" borderId="3" applyNumberFormat="0" applyAlignment="0" applyProtection="0">
      <alignment horizontal="left" vertical="center"/>
    </xf>
    <xf numFmtId="0" fontId="9" fillId="0" borderId="4">
      <alignment horizontal="left" vertical="center"/>
    </xf>
    <xf numFmtId="0" fontId="8" fillId="0" borderId="0"/>
    <xf numFmtId="0" fontId="10" fillId="0" borderId="0" applyFill="0" applyBorder="0" applyProtection="0">
      <alignment horizontal="left" shrinkToFit="1"/>
    </xf>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182" fontId="11" fillId="0" borderId="0"/>
    <xf numFmtId="0" fontId="12" fillId="0" borderId="0"/>
    <xf numFmtId="184" fontId="13" fillId="0" borderId="0" applyFont="0" applyFill="0" applyBorder="0" applyAlignment="0" applyProtection="0"/>
    <xf numFmtId="0" fontId="11" fillId="0" borderId="0"/>
    <xf numFmtId="49" fontId="15" fillId="0" borderId="8">
      <alignment horizontal="center" vertical="center"/>
    </xf>
    <xf numFmtId="49" fontId="15" fillId="0" borderId="8">
      <alignment horizontal="center" vertical="center"/>
    </xf>
    <xf numFmtId="0" fontId="11" fillId="0" borderId="0"/>
    <xf numFmtId="0" fontId="11" fillId="0" borderId="0"/>
    <xf numFmtId="0" fontId="8" fillId="0" borderId="0"/>
    <xf numFmtId="0" fontId="15" fillId="0" borderId="0" applyFont="0" applyFill="0" applyBorder="0" applyAlignment="0" applyProtection="0"/>
    <xf numFmtId="0" fontId="8" fillId="0" borderId="0"/>
    <xf numFmtId="0" fontId="15" fillId="0" borderId="0" applyFont="0" applyFill="0" applyBorder="0" applyAlignment="0" applyProtection="0"/>
    <xf numFmtId="0" fontId="16" fillId="0" borderId="0"/>
    <xf numFmtId="0" fontId="15" fillId="0" borderId="0" applyFont="0" applyFill="0" applyBorder="0" applyAlignment="0" applyProtection="0"/>
    <xf numFmtId="0" fontId="15"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17" fillId="0" borderId="0"/>
    <xf numFmtId="0" fontId="18" fillId="0" borderId="0" applyFont="0" applyFill="0" applyBorder="0" applyAlignment="0" applyProtection="0"/>
    <xf numFmtId="0" fontId="19"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21" fillId="0" borderId="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2" fillId="0" borderId="0" applyFont="0" applyFill="0" applyBorder="0" applyAlignment="0" applyProtection="0"/>
    <xf numFmtId="0" fontId="23" fillId="3" borderId="2">
      <alignment horizontal="center" vertical="center"/>
    </xf>
    <xf numFmtId="0" fontId="24" fillId="0" borderId="0"/>
    <xf numFmtId="0" fontId="24" fillId="0" borderId="0"/>
    <xf numFmtId="0" fontId="24" fillId="0" borderId="0"/>
    <xf numFmtId="0" fontId="20" fillId="0" borderId="0"/>
    <xf numFmtId="0" fontId="25" fillId="0" borderId="0"/>
    <xf numFmtId="0" fontId="26" fillId="0" borderId="0"/>
    <xf numFmtId="0" fontId="27" fillId="0" borderId="0"/>
    <xf numFmtId="0" fontId="26" fillId="0" borderId="0"/>
    <xf numFmtId="0" fontId="27" fillId="0" borderId="0"/>
    <xf numFmtId="0" fontId="8" fillId="0" borderId="0"/>
    <xf numFmtId="0" fontId="13" fillId="0" borderId="0" applyFill="0" applyBorder="0" applyAlignment="0"/>
    <xf numFmtId="0" fontId="28" fillId="0" borderId="0"/>
    <xf numFmtId="3" fontId="8" fillId="0" borderId="0" applyFont="0" applyFill="0" applyBorder="0" applyAlignment="0" applyProtection="0"/>
    <xf numFmtId="0" fontId="15" fillId="0" borderId="0" applyFont="0" applyFill="0" applyBorder="0" applyAlignment="0" applyProtection="0"/>
    <xf numFmtId="185" fontId="13" fillId="0" borderId="0" applyFont="0" applyFill="0" applyBorder="0" applyAlignment="0" applyProtection="0"/>
    <xf numFmtId="0" fontId="13" fillId="0" borderId="0"/>
    <xf numFmtId="0" fontId="29" fillId="0" borderId="0" applyFill="0" applyBorder="0" applyAlignment="0" applyProtection="0"/>
    <xf numFmtId="186" fontId="13" fillId="0" borderId="0" applyFont="0" applyFill="0" applyBorder="0" applyAlignment="0" applyProtection="0"/>
    <xf numFmtId="2" fontId="29" fillId="0" borderId="0" applyFill="0" applyBorder="0" applyAlignment="0" applyProtection="0"/>
    <xf numFmtId="38" fontId="30" fillId="4" borderId="0" applyNumberFormat="0" applyBorder="0" applyAlignment="0" applyProtection="0"/>
    <xf numFmtId="0" fontId="31" fillId="0" borderId="0">
      <alignment horizontal="left"/>
    </xf>
    <xf numFmtId="0" fontId="32" fillId="0" borderId="0" applyNumberFormat="0" applyFill="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10" fontId="30" fillId="5" borderId="7" applyNumberFormat="0" applyBorder="0" applyAlignment="0" applyProtection="0"/>
    <xf numFmtId="0" fontId="33" fillId="0" borderId="9"/>
    <xf numFmtId="187" fontId="13" fillId="0" borderId="0"/>
    <xf numFmtId="188" fontId="34" fillId="6" borderId="0">
      <alignment vertical="center"/>
    </xf>
    <xf numFmtId="0"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0" fontId="35" fillId="7" borderId="2">
      <alignment horizontal="center" vertical="center"/>
    </xf>
    <xf numFmtId="0" fontId="33" fillId="0" borderId="0"/>
    <xf numFmtId="0" fontId="29" fillId="0" borderId="6" applyNumberFormat="0" applyFill="0" applyAlignment="0" applyProtection="0"/>
    <xf numFmtId="0" fontId="36" fillId="0" borderId="0" applyNumberFormat="0" applyFill="0" applyBorder="0" applyAlignment="0" applyProtection="0">
      <alignment vertical="top"/>
      <protection locked="0"/>
    </xf>
    <xf numFmtId="40" fontId="11" fillId="0" borderId="0" applyFont="0" applyFill="0" applyBorder="0" applyAlignment="0" applyProtection="0"/>
    <xf numFmtId="38"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9" fontId="11"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8" fillId="0" borderId="0"/>
    <xf numFmtId="0" fontId="38" fillId="0" borderId="5"/>
    <xf numFmtId="41" fontId="13" fillId="0" borderId="0" applyFont="0" applyFill="0" applyBorder="0" applyAlignment="0" applyProtection="0"/>
    <xf numFmtId="0" fontId="11" fillId="0" borderId="0"/>
    <xf numFmtId="0" fontId="11" fillId="0" borderId="0" applyFont="0" applyFill="0" applyBorder="0" applyAlignment="0" applyProtection="0"/>
    <xf numFmtId="0" fontId="11" fillId="0" borderId="0" applyFont="0" applyFill="0" applyBorder="0" applyAlignment="0" applyProtection="0"/>
    <xf numFmtId="189" fontId="34" fillId="6" borderId="0">
      <alignment vertical="center"/>
    </xf>
    <xf numFmtId="188" fontId="8" fillId="0" borderId="2">
      <alignment vertical="center"/>
    </xf>
    <xf numFmtId="0" fontId="5" fillId="0" borderId="0">
      <alignment vertical="center"/>
    </xf>
    <xf numFmtId="0" fontId="39" fillId="0" borderId="0">
      <alignment vertical="center"/>
    </xf>
    <xf numFmtId="0" fontId="13" fillId="0" borderId="0"/>
    <xf numFmtId="0" fontId="39" fillId="0" borderId="0">
      <alignment vertical="center"/>
    </xf>
    <xf numFmtId="0" fontId="39" fillId="0" borderId="0">
      <alignment vertical="center"/>
    </xf>
    <xf numFmtId="0" fontId="13" fillId="0" borderId="0"/>
    <xf numFmtId="0" fontId="39" fillId="0" borderId="0">
      <alignment vertical="center"/>
    </xf>
    <xf numFmtId="0" fontId="39" fillId="0" borderId="0">
      <alignment vertical="center"/>
    </xf>
    <xf numFmtId="0" fontId="39" fillId="0" borderId="0">
      <alignment vertical="center"/>
    </xf>
    <xf numFmtId="0" fontId="13" fillId="0" borderId="0"/>
    <xf numFmtId="0" fontId="16" fillId="0" borderId="0"/>
    <xf numFmtId="0" fontId="16" fillId="0" borderId="0"/>
    <xf numFmtId="0" fontId="8" fillId="0" borderId="0" applyNumberFormat="0" applyFill="0" applyBorder="0" applyAlignment="0" applyProtection="0"/>
    <xf numFmtId="0" fontId="11" fillId="0" borderId="0"/>
    <xf numFmtId="0" fontId="11" fillId="0" borderId="0"/>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41" fillId="8" borderId="0" applyNumberFormat="0" applyBorder="0" applyAlignment="0" applyProtection="0">
      <alignment vertical="center"/>
    </xf>
    <xf numFmtId="0" fontId="37" fillId="8"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37" fillId="9"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37" fillId="10"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37"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37" fillId="12"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37" fillId="13" borderId="0" applyNumberFormat="0" applyBorder="0" applyAlignment="0" applyProtection="0">
      <alignment vertical="center"/>
    </xf>
    <xf numFmtId="0" fontId="41"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1" borderId="0" applyNumberFormat="0" applyBorder="0" applyAlignment="0" applyProtection="0">
      <alignment vertical="center"/>
    </xf>
    <xf numFmtId="0" fontId="37" fillId="14" borderId="0" applyNumberFormat="0" applyBorder="0" applyAlignment="0" applyProtection="0">
      <alignment vertical="center"/>
    </xf>
    <xf numFmtId="0" fontId="37" fillId="17" borderId="0" applyNumberFormat="0" applyBorder="0" applyAlignment="0" applyProtection="0">
      <alignment vertical="center"/>
    </xf>
    <xf numFmtId="0" fontId="41" fillId="14" borderId="0" applyNumberFormat="0" applyBorder="0" applyAlignment="0" applyProtection="0">
      <alignment vertical="center"/>
    </xf>
    <xf numFmtId="0" fontId="37" fillId="14"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37"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37" fillId="16" borderId="0" applyNumberFormat="0" applyBorder="0" applyAlignment="0" applyProtection="0">
      <alignment vertical="center"/>
    </xf>
    <xf numFmtId="0" fontId="41" fillId="16" borderId="0" applyNumberFormat="0" applyBorder="0" applyAlignment="0" applyProtection="0">
      <alignment vertical="center"/>
    </xf>
    <xf numFmtId="0" fontId="41" fillId="11" borderId="0" applyNumberFormat="0" applyBorder="0" applyAlignment="0" applyProtection="0">
      <alignment vertical="center"/>
    </xf>
    <xf numFmtId="0" fontId="37" fillId="11" borderId="0" applyNumberFormat="0" applyBorder="0" applyAlignment="0" applyProtection="0">
      <alignment vertical="center"/>
    </xf>
    <xf numFmtId="0" fontId="41" fillId="11" borderId="0" applyNumberFormat="0" applyBorder="0" applyAlignment="0" applyProtection="0">
      <alignment vertical="center"/>
    </xf>
    <xf numFmtId="0" fontId="41" fillId="14" borderId="0" applyNumberFormat="0" applyBorder="0" applyAlignment="0" applyProtection="0">
      <alignment vertical="center"/>
    </xf>
    <xf numFmtId="0" fontId="37" fillId="14" borderId="0" applyNumberFormat="0" applyBorder="0" applyAlignment="0" applyProtection="0">
      <alignment vertical="center"/>
    </xf>
    <xf numFmtId="0" fontId="41" fillId="14" borderId="0" applyNumberFormat="0" applyBorder="0" applyAlignment="0" applyProtection="0">
      <alignment vertical="center"/>
    </xf>
    <xf numFmtId="0" fontId="41" fillId="17" borderId="0" applyNumberFormat="0" applyBorder="0" applyAlignment="0" applyProtection="0">
      <alignment vertical="center"/>
    </xf>
    <xf numFmtId="0" fontId="37" fillId="17"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18" borderId="0" applyNumberFormat="0" applyBorder="0" applyAlignment="0" applyProtection="0">
      <alignment vertical="center"/>
    </xf>
    <xf numFmtId="0" fontId="42" fillId="18" borderId="0" applyNumberFormat="0" applyBorder="0" applyAlignment="0" applyProtection="0">
      <alignment vertical="center"/>
    </xf>
    <xf numFmtId="0" fontId="43" fillId="18" borderId="0" applyNumberFormat="0" applyBorder="0" applyAlignment="0" applyProtection="0">
      <alignment vertical="center"/>
    </xf>
    <xf numFmtId="0" fontId="43" fillId="15" borderId="0" applyNumberFormat="0" applyBorder="0" applyAlignment="0" applyProtection="0">
      <alignment vertical="center"/>
    </xf>
    <xf numFmtId="0" fontId="42" fillId="15"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6" borderId="0" applyNumberFormat="0" applyBorder="0" applyAlignment="0" applyProtection="0">
      <alignment vertical="center"/>
    </xf>
    <xf numFmtId="0" fontId="43" fillId="16" borderId="0" applyNumberFormat="0" applyBorder="0" applyAlignment="0" applyProtection="0">
      <alignment vertical="center"/>
    </xf>
    <xf numFmtId="0" fontId="43" fillId="19" borderId="0" applyNumberFormat="0" applyBorder="0" applyAlignment="0" applyProtection="0">
      <alignment vertical="center"/>
    </xf>
    <xf numFmtId="0" fontId="42" fillId="19"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0"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1"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5" borderId="0" applyNumberFormat="0" applyBorder="0" applyAlignment="0" applyProtection="0">
      <alignment vertical="center"/>
    </xf>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0" fontId="7" fillId="0" borderId="0" applyFont="0" applyFill="0" applyBorder="0" applyAlignment="0" applyProtection="0"/>
    <xf numFmtId="19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0" fontId="7" fillId="0" borderId="0" applyFont="0" applyFill="0" applyBorder="0" applyAlignment="0" applyProtection="0"/>
    <xf numFmtId="190" fontId="20"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1" fontId="46" fillId="0" borderId="0" applyFont="0" applyFill="0" applyBorder="0" applyAlignment="0" applyProtection="0"/>
    <xf numFmtId="191" fontId="46"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2" fontId="7" fillId="0" borderId="0" applyFont="0" applyFill="0" applyBorder="0" applyAlignment="0" applyProtection="0"/>
    <xf numFmtId="192"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2" fontId="7" fillId="0" borderId="0" applyFont="0" applyFill="0" applyBorder="0" applyAlignment="0" applyProtection="0"/>
    <xf numFmtId="192"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3" fontId="7" fillId="0" borderId="0" applyFont="0" applyFill="0" applyBorder="0" applyAlignment="0" applyProtection="0"/>
    <xf numFmtId="193"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3" fontId="7" fillId="0" borderId="0" applyFont="0" applyFill="0" applyBorder="0" applyAlignment="0" applyProtection="0"/>
    <xf numFmtId="193" fontId="20"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94" fontId="46" fillId="0" borderId="0" applyFont="0" applyFill="0" applyBorder="0" applyAlignment="0" applyProtection="0"/>
    <xf numFmtId="194" fontId="46"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95" fontId="7" fillId="0" borderId="0" applyFont="0" applyFill="0" applyBorder="0" applyAlignment="0" applyProtection="0"/>
    <xf numFmtId="195"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38" fontId="7" fillId="0" borderId="0" applyFont="0" applyFill="0" applyBorder="0" applyAlignment="0" applyProtection="0"/>
    <xf numFmtId="38"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8" fontId="7" fillId="0" borderId="0" applyFont="0" applyFill="0" applyBorder="0" applyAlignment="0" applyProtection="0"/>
    <xf numFmtId="178"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8" fontId="7" fillId="0" borderId="0" applyFont="0" applyFill="0" applyBorder="0" applyAlignment="0" applyProtection="0"/>
    <xf numFmtId="178" fontId="20" fillId="0" borderId="0" applyFont="0" applyFill="0" applyBorder="0" applyAlignment="0" applyProtection="0"/>
    <xf numFmtId="0" fontId="44"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0" fontId="45"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xf numFmtId="4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0" fontId="7" fillId="0" borderId="0" applyFont="0" applyFill="0" applyBorder="0" applyAlignment="0" applyProtection="0"/>
    <xf numFmtId="0" fontId="20" fillId="0" borderId="0" applyFont="0" applyFill="0" applyBorder="0" applyAlignment="0" applyProtection="0"/>
    <xf numFmtId="179" fontId="7" fillId="0" borderId="0" applyFont="0" applyFill="0" applyBorder="0" applyAlignment="0" applyProtection="0"/>
    <xf numFmtId="179" fontId="20" fillId="0" borderId="0" applyFont="0" applyFill="0" applyBorder="0" applyAlignment="0" applyProtection="0"/>
    <xf numFmtId="0" fontId="47" fillId="9" borderId="0" applyNumberFormat="0" applyBorder="0" applyAlignment="0" applyProtection="0">
      <alignment vertical="center"/>
    </xf>
    <xf numFmtId="0" fontId="26" fillId="0" borderId="0"/>
    <xf numFmtId="0" fontId="44" fillId="0" borderId="0"/>
    <xf numFmtId="0" fontId="45" fillId="0" borderId="0"/>
    <xf numFmtId="0" fontId="22" fillId="0" borderId="0"/>
    <xf numFmtId="0" fontId="45" fillId="0" borderId="0"/>
    <xf numFmtId="0" fontId="20" fillId="0" borderId="0"/>
    <xf numFmtId="0" fontId="25" fillId="0" borderId="0"/>
    <xf numFmtId="0" fontId="22" fillId="0" borderId="0"/>
    <xf numFmtId="0" fontId="7" fillId="0" borderId="0"/>
    <xf numFmtId="0" fontId="20" fillId="0" borderId="0"/>
    <xf numFmtId="0" fontId="7" fillId="0" borderId="0"/>
    <xf numFmtId="0" fontId="20" fillId="0" borderId="0"/>
    <xf numFmtId="0" fontId="25" fillId="0" borderId="0"/>
    <xf numFmtId="0" fontId="22" fillId="0" borderId="0"/>
    <xf numFmtId="0" fontId="26" fillId="0" borderId="0"/>
    <xf numFmtId="0" fontId="27" fillId="0" borderId="0"/>
    <xf numFmtId="0" fontId="46" fillId="0" borderId="0"/>
    <xf numFmtId="0" fontId="46" fillId="0" borderId="0"/>
    <xf numFmtId="0" fontId="26" fillId="0" borderId="0"/>
    <xf numFmtId="0" fontId="27" fillId="0" borderId="0"/>
    <xf numFmtId="0" fontId="20" fillId="0" borderId="0"/>
    <xf numFmtId="0" fontId="48" fillId="26" borderId="10" applyNumberFormat="0" applyAlignment="0" applyProtection="0">
      <alignment vertical="center"/>
    </xf>
    <xf numFmtId="0" fontId="49" fillId="27" borderId="11" applyNumberFormat="0" applyAlignment="0" applyProtection="0">
      <alignment vertical="center"/>
    </xf>
    <xf numFmtId="196" fontId="13" fillId="0" borderId="0"/>
    <xf numFmtId="197" fontId="13" fillId="0" borderId="0" applyFont="0" applyFill="0" applyBorder="0" applyAlignment="0" applyProtection="0"/>
    <xf numFmtId="198" fontId="11" fillId="0" borderId="0" applyFont="0" applyFill="0" applyBorder="0" applyAlignment="0" applyProtection="0"/>
    <xf numFmtId="199" fontId="13" fillId="0" borderId="0"/>
    <xf numFmtId="0" fontId="50" fillId="0" borderId="0" applyNumberFormat="0" applyFill="0" applyBorder="0" applyAlignment="0" applyProtection="0">
      <alignment vertical="center"/>
    </xf>
    <xf numFmtId="0" fontId="51" fillId="10" borderId="0" applyNumberFormat="0" applyBorder="0" applyAlignment="0" applyProtection="0">
      <alignment vertical="center"/>
    </xf>
    <xf numFmtId="38" fontId="30" fillId="2" borderId="0" applyNumberFormat="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54" fillId="13" borderId="10" applyNumberFormat="0" applyAlignment="0" applyProtection="0">
      <alignment vertical="center"/>
    </xf>
    <xf numFmtId="10" fontId="30" fillId="2" borderId="7" applyNumberFormat="0" applyBorder="0" applyAlignment="0" applyProtection="0"/>
    <xf numFmtId="0" fontId="55" fillId="0" borderId="13" applyNumberFormat="0" applyFill="0" applyAlignment="0" applyProtection="0">
      <alignment vertical="center"/>
    </xf>
    <xf numFmtId="17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6" fillId="28" borderId="0" applyNumberFormat="0" applyBorder="0" applyAlignment="0" applyProtection="0">
      <alignment vertical="center"/>
    </xf>
    <xf numFmtId="0" fontId="11" fillId="0" borderId="0"/>
    <xf numFmtId="0" fontId="13" fillId="29" borderId="14" applyNumberFormat="0" applyFont="0" applyAlignment="0" applyProtection="0">
      <alignment vertical="center"/>
    </xf>
    <xf numFmtId="0" fontId="57" fillId="26" borderId="15" applyNumberFormat="0" applyAlignment="0" applyProtection="0">
      <alignment vertical="center"/>
    </xf>
    <xf numFmtId="0" fontId="8" fillId="0" borderId="0"/>
    <xf numFmtId="0" fontId="58" fillId="0" borderId="0" applyNumberFormat="0" applyFill="0" applyBorder="0" applyAlignment="0" applyProtection="0">
      <alignment vertical="center"/>
    </xf>
    <xf numFmtId="0" fontId="8" fillId="0" borderId="1" applyNumberFormat="0" applyFont="0" applyFill="0" applyAlignment="0" applyProtection="0"/>
    <xf numFmtId="0" fontId="6" fillId="0" borderId="16">
      <alignment horizontal="left"/>
    </xf>
    <xf numFmtId="200" fontId="13" fillId="0" borderId="0" applyFont="0" applyFill="0" applyBorder="0" applyAlignment="0" applyProtection="0"/>
    <xf numFmtId="201" fontId="13" fillId="0" borderId="0" applyFont="0" applyFill="0" applyBorder="0" applyAlignment="0" applyProtection="0"/>
    <xf numFmtId="0" fontId="59" fillId="0" borderId="0" applyNumberFormat="0" applyFill="0" applyBorder="0" applyAlignment="0" applyProtection="0">
      <alignment vertical="center"/>
    </xf>
    <xf numFmtId="0" fontId="43" fillId="22" borderId="0" applyNumberFormat="0" applyBorder="0" applyAlignment="0" applyProtection="0">
      <alignment vertical="center"/>
    </xf>
    <xf numFmtId="0" fontId="42" fillId="22"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3"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4" borderId="0" applyNumberFormat="0" applyBorder="0" applyAlignment="0" applyProtection="0">
      <alignment vertical="center"/>
    </xf>
    <xf numFmtId="0" fontId="43" fillId="24" borderId="0" applyNumberFormat="0" applyBorder="0" applyAlignment="0" applyProtection="0">
      <alignment vertical="center"/>
    </xf>
    <xf numFmtId="0" fontId="43" fillId="19" borderId="0" applyNumberFormat="0" applyBorder="0" applyAlignment="0" applyProtection="0">
      <alignment vertical="center"/>
    </xf>
    <xf numFmtId="0" fontId="42" fillId="19"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0" borderId="0" applyNumberFormat="0" applyBorder="0" applyAlignment="0" applyProtection="0">
      <alignment vertical="center"/>
    </xf>
    <xf numFmtId="0" fontId="43" fillId="20" borderId="0" applyNumberFormat="0" applyBorder="0" applyAlignment="0" applyProtection="0">
      <alignment vertical="center"/>
    </xf>
    <xf numFmtId="0" fontId="43" fillId="25" borderId="0" applyNumberFormat="0" applyBorder="0" applyAlignment="0" applyProtection="0">
      <alignment vertical="center"/>
    </xf>
    <xf numFmtId="0" fontId="42" fillId="25" borderId="0" applyNumberFormat="0" applyBorder="0" applyAlignment="0" applyProtection="0">
      <alignment vertical="center"/>
    </xf>
    <xf numFmtId="0" fontId="43" fillId="25" borderId="0" applyNumberFormat="0" applyBorder="0" applyAlignment="0" applyProtection="0">
      <alignment vertical="center"/>
    </xf>
    <xf numFmtId="0" fontId="6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26" borderId="10" applyNumberFormat="0" applyAlignment="0" applyProtection="0">
      <alignment vertical="center"/>
    </xf>
    <xf numFmtId="0" fontId="48" fillId="26" borderId="10" applyNumberFormat="0" applyAlignment="0" applyProtection="0">
      <alignment vertical="center"/>
    </xf>
    <xf numFmtId="0" fontId="61" fillId="26" borderId="10" applyNumberFormat="0" applyAlignment="0" applyProtection="0">
      <alignment vertical="center"/>
    </xf>
    <xf numFmtId="202" fontId="11" fillId="0" borderId="0">
      <protection locked="0"/>
    </xf>
    <xf numFmtId="0" fontId="62" fillId="0" borderId="0">
      <protection locked="0"/>
    </xf>
    <xf numFmtId="0" fontId="62" fillId="0" borderId="0">
      <protection locked="0"/>
    </xf>
    <xf numFmtId="0" fontId="63" fillId="0" borderId="0">
      <alignment horizontal="centerContinuous"/>
    </xf>
    <xf numFmtId="0" fontId="64" fillId="9" borderId="0" applyNumberFormat="0" applyBorder="0" applyAlignment="0" applyProtection="0">
      <alignment vertical="center"/>
    </xf>
    <xf numFmtId="0" fontId="47" fillId="9" borderId="0" applyNumberFormat="0" applyBorder="0" applyAlignment="0" applyProtection="0">
      <alignment vertical="center"/>
    </xf>
    <xf numFmtId="0" fontId="64" fillId="9" borderId="0" applyNumberFormat="0" applyBorder="0" applyAlignment="0" applyProtection="0">
      <alignment vertical="center"/>
    </xf>
    <xf numFmtId="0" fontId="65" fillId="0" borderId="0">
      <protection locked="0"/>
    </xf>
    <xf numFmtId="0" fontId="65" fillId="0" borderId="0">
      <protection locked="0"/>
    </xf>
    <xf numFmtId="0" fontId="13" fillId="29" borderId="14" applyNumberFormat="0" applyFont="0" applyAlignment="0" applyProtection="0">
      <alignment vertical="center"/>
    </xf>
    <xf numFmtId="0" fontId="37" fillId="29" borderId="14" applyNumberFormat="0" applyFont="0" applyAlignment="0" applyProtection="0">
      <alignment vertical="center"/>
    </xf>
    <xf numFmtId="0" fontId="13" fillId="29" borderId="14" applyNumberFormat="0" applyFont="0" applyAlignment="0" applyProtection="0">
      <alignment vertical="center"/>
    </xf>
    <xf numFmtId="0" fontId="11" fillId="29" borderId="14" applyNumberFormat="0" applyFont="0" applyAlignment="0" applyProtection="0">
      <alignment vertical="center"/>
    </xf>
    <xf numFmtId="0" fontId="14" fillId="0" borderId="0">
      <alignment vertical="center"/>
    </xf>
    <xf numFmtId="0" fontId="66" fillId="28" borderId="0" applyNumberFormat="0" applyBorder="0" applyAlignment="0" applyProtection="0">
      <alignment vertical="center"/>
    </xf>
    <xf numFmtId="0" fontId="56" fillId="28" borderId="0" applyNumberFormat="0" applyBorder="0" applyAlignment="0" applyProtection="0">
      <alignment vertical="center"/>
    </xf>
    <xf numFmtId="0" fontId="66" fillId="28" borderId="0" applyNumberFormat="0" applyBorder="0" applyAlignment="0" applyProtection="0">
      <alignment vertical="center"/>
    </xf>
    <xf numFmtId="0" fontId="40" fillId="0" borderId="0">
      <alignment horizontal="center" vertical="center"/>
    </xf>
    <xf numFmtId="0" fontId="67" fillId="0" borderId="0">
      <alignment horizontal="center" vertical="center"/>
    </xf>
    <xf numFmtId="0" fontId="6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27" borderId="11" applyNumberFormat="0" applyAlignment="0" applyProtection="0">
      <alignment vertical="center"/>
    </xf>
    <xf numFmtId="0" fontId="49" fillId="27" borderId="11" applyNumberFormat="0" applyAlignment="0" applyProtection="0">
      <alignment vertical="center"/>
    </xf>
    <xf numFmtId="0" fontId="69" fillId="27" borderId="11" applyNumberFormat="0" applyAlignment="0" applyProtection="0">
      <alignment vertical="center"/>
    </xf>
    <xf numFmtId="183" fontId="8"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0" fontId="11"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0" borderId="0" applyFont="0" applyFill="0" applyBorder="0" applyAlignment="0" applyProtection="0"/>
    <xf numFmtId="0" fontId="71" fillId="0" borderId="13" applyNumberFormat="0" applyFill="0" applyAlignment="0" applyProtection="0">
      <alignment vertical="center"/>
    </xf>
    <xf numFmtId="0" fontId="55" fillId="0" borderId="13" applyNumberFormat="0" applyFill="0" applyAlignment="0" applyProtection="0">
      <alignment vertical="center"/>
    </xf>
    <xf numFmtId="0" fontId="71" fillId="0" borderId="13" applyNumberFormat="0" applyFill="0" applyAlignment="0" applyProtection="0">
      <alignment vertical="center"/>
    </xf>
    <xf numFmtId="0" fontId="72" fillId="0" borderId="17" applyNumberFormat="0" applyFill="0" applyAlignment="0" applyProtection="0">
      <alignment vertical="center"/>
    </xf>
    <xf numFmtId="0" fontId="73" fillId="0" borderId="17" applyNumberFormat="0" applyFill="0" applyAlignment="0" applyProtection="0">
      <alignment vertical="center"/>
    </xf>
    <xf numFmtId="0" fontId="72" fillId="0" borderId="17" applyNumberFormat="0" applyFill="0" applyAlignment="0" applyProtection="0">
      <alignment vertical="center"/>
    </xf>
    <xf numFmtId="0" fontId="74" fillId="13" borderId="10" applyNumberFormat="0" applyAlignment="0" applyProtection="0">
      <alignment vertical="center"/>
    </xf>
    <xf numFmtId="0" fontId="54" fillId="13" borderId="10" applyNumberFormat="0" applyAlignment="0" applyProtection="0">
      <alignment vertical="center"/>
    </xf>
    <xf numFmtId="0" fontId="74" fillId="13" borderId="10" applyNumberFormat="0" applyAlignment="0" applyProtection="0">
      <alignment vertical="center"/>
    </xf>
    <xf numFmtId="4" fontId="65" fillId="0" borderId="0">
      <protection locked="0"/>
    </xf>
    <xf numFmtId="203" fontId="11" fillId="0" borderId="0">
      <protection locked="0"/>
    </xf>
    <xf numFmtId="0" fontId="75" fillId="0" borderId="0">
      <alignment vertical="center"/>
    </xf>
    <xf numFmtId="0" fontId="76" fillId="0" borderId="18" applyNumberFormat="0" applyFill="0" applyAlignment="0" applyProtection="0">
      <alignment vertical="center"/>
    </xf>
    <xf numFmtId="0" fontId="77" fillId="0" borderId="18" applyNumberFormat="0" applyFill="0" applyAlignment="0" applyProtection="0">
      <alignment vertical="center"/>
    </xf>
    <xf numFmtId="0" fontId="76" fillId="0" borderId="18" applyNumberFormat="0" applyFill="0" applyAlignment="0" applyProtection="0">
      <alignment vertical="center"/>
    </xf>
    <xf numFmtId="0" fontId="78" fillId="0" borderId="19" applyNumberFormat="0" applyFill="0" applyAlignment="0" applyProtection="0">
      <alignment vertical="center"/>
    </xf>
    <xf numFmtId="0" fontId="79" fillId="0" borderId="19" applyNumberFormat="0" applyFill="0" applyAlignment="0" applyProtection="0">
      <alignment vertical="center"/>
    </xf>
    <xf numFmtId="0" fontId="78" fillId="0" borderId="19" applyNumberFormat="0" applyFill="0" applyAlignment="0" applyProtection="0">
      <alignment vertical="center"/>
    </xf>
    <xf numFmtId="0" fontId="80" fillId="0" borderId="12" applyNumberFormat="0" applyFill="0" applyAlignment="0" applyProtection="0">
      <alignment vertical="center"/>
    </xf>
    <xf numFmtId="0" fontId="52" fillId="0" borderId="12" applyNumberFormat="0" applyFill="0" applyAlignment="0" applyProtection="0">
      <alignment vertical="center"/>
    </xf>
    <xf numFmtId="0" fontId="80" fillId="0" borderId="12" applyNumberFormat="0" applyFill="0" applyAlignment="0" applyProtection="0">
      <alignment vertical="center"/>
    </xf>
    <xf numFmtId="0" fontId="8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1" fillId="10" borderId="0" applyNumberFormat="0" applyBorder="0" applyAlignment="0" applyProtection="0">
      <alignment vertical="center"/>
    </xf>
    <xf numFmtId="0" fontId="51" fillId="10" borderId="0" applyNumberFormat="0" applyBorder="0" applyAlignment="0" applyProtection="0">
      <alignment vertical="center"/>
    </xf>
    <xf numFmtId="0" fontId="81" fillId="10" borderId="0" applyNumberFormat="0" applyBorder="0" applyAlignment="0" applyProtection="0">
      <alignment vertical="center"/>
    </xf>
    <xf numFmtId="0" fontId="82" fillId="26" borderId="15" applyNumberFormat="0" applyAlignment="0" applyProtection="0">
      <alignment vertical="center"/>
    </xf>
    <xf numFmtId="0" fontId="57" fillId="26" borderId="15" applyNumberFormat="0" applyAlignment="0" applyProtection="0">
      <alignment vertical="center"/>
    </xf>
    <xf numFmtId="0" fontId="82" fillId="26" borderId="15" applyNumberFormat="0" applyAlignment="0" applyProtection="0">
      <alignment vertical="center"/>
    </xf>
    <xf numFmtId="38" fontId="83" fillId="0" borderId="0" applyFont="0" applyFill="0" applyBorder="0" applyAlignment="0">
      <alignment vertical="center"/>
    </xf>
    <xf numFmtId="41" fontId="13" fillId="0" borderId="0" applyFont="0" applyFill="0" applyBorder="0" applyAlignment="0" applyProtection="0"/>
    <xf numFmtId="0" fontId="84" fillId="0" borderId="0"/>
    <xf numFmtId="0" fontId="85" fillId="0" borderId="0">
      <alignment vertical="center"/>
    </xf>
    <xf numFmtId="42" fontId="13" fillId="0" borderId="0" applyFont="0" applyFill="0" applyBorder="0" applyAlignment="0" applyProtection="0">
      <alignment vertical="center"/>
    </xf>
    <xf numFmtId="0" fontId="13" fillId="0" borderId="0">
      <alignment vertical="center"/>
    </xf>
    <xf numFmtId="0" fontId="37" fillId="0" borderId="0">
      <alignment vertical="center"/>
    </xf>
    <xf numFmtId="0" fontId="8" fillId="0" borderId="0"/>
    <xf numFmtId="0" fontId="8" fillId="0" borderId="0"/>
    <xf numFmtId="0" fontId="8" fillId="0" borderId="0"/>
    <xf numFmtId="0" fontId="8" fillId="0" borderId="0"/>
    <xf numFmtId="0" fontId="39" fillId="0" borderId="0">
      <alignment vertical="center"/>
    </xf>
    <xf numFmtId="0" fontId="13" fillId="0" borderId="0">
      <alignment vertical="center"/>
    </xf>
    <xf numFmtId="0" fontId="37" fillId="0" borderId="0">
      <alignment vertical="center"/>
    </xf>
    <xf numFmtId="0" fontId="39" fillId="0" borderId="0">
      <alignment vertical="center"/>
    </xf>
    <xf numFmtId="0" fontId="39" fillId="0" borderId="0">
      <alignment vertical="center"/>
    </xf>
    <xf numFmtId="0" fontId="13"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8" fillId="0" borderId="0"/>
    <xf numFmtId="0" fontId="8" fillId="0" borderId="0"/>
    <xf numFmtId="0" fontId="1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alignment vertical="center"/>
    </xf>
    <xf numFmtId="0" fontId="8" fillId="0" borderId="0"/>
    <xf numFmtId="0" fontId="8" fillId="0" borderId="0"/>
    <xf numFmtId="0" fontId="8" fillId="0" borderId="0"/>
    <xf numFmtId="0" fontId="8" fillId="0" borderId="0"/>
    <xf numFmtId="0" fontId="13" fillId="0" borderId="0">
      <alignment vertical="center"/>
    </xf>
    <xf numFmtId="0" fontId="37" fillId="0" borderId="0">
      <alignment vertical="center"/>
    </xf>
    <xf numFmtId="0" fontId="37" fillId="0" borderId="0">
      <alignment vertical="center"/>
    </xf>
    <xf numFmtId="0" fontId="13" fillId="0" borderId="0">
      <alignment vertical="center"/>
    </xf>
    <xf numFmtId="0" fontId="13" fillId="0" borderId="0">
      <alignment vertical="center"/>
    </xf>
    <xf numFmtId="0" fontId="39" fillId="0" borderId="0">
      <alignment vertical="center"/>
    </xf>
    <xf numFmtId="0" fontId="13" fillId="0" borderId="0">
      <alignment vertical="center"/>
    </xf>
    <xf numFmtId="0" fontId="13" fillId="0" borderId="0">
      <alignment vertical="center"/>
    </xf>
    <xf numFmtId="0" fontId="13" fillId="0" borderId="0">
      <alignment vertical="center"/>
    </xf>
    <xf numFmtId="0" fontId="8" fillId="0" borderId="0"/>
    <xf numFmtId="0" fontId="13" fillId="0" borderId="0">
      <alignment vertical="center"/>
    </xf>
    <xf numFmtId="0" fontId="13" fillId="0" borderId="0">
      <alignment vertical="center"/>
    </xf>
    <xf numFmtId="0" fontId="13" fillId="0" borderId="0">
      <alignment vertical="center"/>
    </xf>
    <xf numFmtId="0" fontId="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39"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3" fillId="0" borderId="0">
      <alignment vertical="center"/>
    </xf>
    <xf numFmtId="0" fontId="39" fillId="0" borderId="0">
      <alignment vertical="center"/>
    </xf>
    <xf numFmtId="0" fontId="13" fillId="0" borderId="0">
      <alignment vertical="center"/>
    </xf>
    <xf numFmtId="0" fontId="39" fillId="0" borderId="0">
      <alignment vertical="center"/>
    </xf>
    <xf numFmtId="0" fontId="8" fillId="0" borderId="0"/>
    <xf numFmtId="0" fontId="8" fillId="0" borderId="0"/>
    <xf numFmtId="0" fontId="8" fillId="0" borderId="0"/>
    <xf numFmtId="0" fontId="13"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6" fillId="0" borderId="0" applyNumberFormat="0" applyFill="0" applyBorder="0" applyAlignment="0" applyProtection="0">
      <alignment vertical="top"/>
      <protection locked="0"/>
    </xf>
    <xf numFmtId="0" fontId="65" fillId="0" borderId="1">
      <protection locked="0"/>
    </xf>
    <xf numFmtId="204" fontId="11" fillId="0" borderId="0">
      <protection locked="0"/>
    </xf>
    <xf numFmtId="205" fontId="11" fillId="0" borderId="0">
      <protection locked="0"/>
    </xf>
    <xf numFmtId="9" fontId="13" fillId="0" borderId="0" applyFont="0" applyFill="0" applyBorder="0" applyAlignment="0" applyProtection="0"/>
    <xf numFmtId="0" fontId="88" fillId="0" borderId="0"/>
    <xf numFmtId="178" fontId="88" fillId="0" borderId="0"/>
    <xf numFmtId="0" fontId="88" fillId="0" borderId="0"/>
    <xf numFmtId="0" fontId="89" fillId="0" borderId="0"/>
    <xf numFmtId="0" fontId="90" fillId="0" borderId="0"/>
    <xf numFmtId="2" fontId="90" fillId="0" borderId="0"/>
    <xf numFmtId="0" fontId="91" fillId="0" borderId="3">
      <alignment horizontal="left" vertical="center"/>
    </xf>
    <xf numFmtId="0" fontId="91" fillId="0" borderId="4">
      <alignment horizontal="left" vertical="center"/>
    </xf>
    <xf numFmtId="0" fontId="92" fillId="0" borderId="0"/>
    <xf numFmtId="0" fontId="91" fillId="0" borderId="0"/>
    <xf numFmtId="10" fontId="93" fillId="0" borderId="0"/>
    <xf numFmtId="41" fontId="13" fillId="0" borderId="0" applyFont="0" applyFill="0" applyBorder="0" applyAlignment="0" applyProtection="0"/>
    <xf numFmtId="206" fontId="13" fillId="0" borderId="0" applyFont="0" applyFill="0" applyBorder="0" applyAlignment="0" applyProtection="0"/>
    <xf numFmtId="177" fontId="87" fillId="0" borderId="0">
      <alignment horizontal="right"/>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4"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178" fontId="11" fillId="0" borderId="0" applyProtection="0"/>
    <xf numFmtId="0" fontId="96" fillId="0" borderId="0"/>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3"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3"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2"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2"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1"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xf numFmtId="0" fontId="1" fillId="0" borderId="0">
      <alignment vertical="center"/>
    </xf>
    <xf numFmtId="41" fontId="13" fillId="0" borderId="0" applyFont="0" applyFill="0" applyBorder="0" applyAlignment="0" applyProtection="0">
      <alignment vertical="center"/>
    </xf>
    <xf numFmtId="41" fontId="70"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xf numFmtId="42" fontId="13" fillId="0" borderId="0" applyFont="0" applyFill="0" applyBorder="0" applyAlignment="0" applyProtection="0">
      <alignment vertical="center"/>
    </xf>
    <xf numFmtId="41" fontId="13" fillId="0" borderId="0" applyFont="0" applyFill="0" applyBorder="0" applyAlignment="0" applyProtection="0"/>
    <xf numFmtId="41" fontId="87" fillId="0" borderId="0" applyFont="0" applyFill="0" applyBorder="0" applyAlignment="0" applyProtection="0">
      <alignment vertical="center"/>
    </xf>
    <xf numFmtId="41" fontId="87"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0" fontId="96" fillId="0" borderId="0"/>
    <xf numFmtId="0" fontId="13" fillId="0" borderId="0"/>
    <xf numFmtId="41"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xf numFmtId="41" fontId="13" fillId="0" borderId="0" applyFont="0" applyFill="0" applyBorder="0" applyAlignment="0" applyProtection="0"/>
    <xf numFmtId="41" fontId="13" fillId="0" borderId="0" applyFont="0" applyFill="0" applyBorder="0" applyAlignment="0" applyProtection="0">
      <alignment vertical="center"/>
    </xf>
  </cellStyleXfs>
  <cellXfs count="697">
    <xf numFmtId="176" fontId="0" fillId="0" borderId="0" xfId="0"/>
    <xf numFmtId="0" fontId="13" fillId="0" borderId="0" xfId="517" applyFont="1" applyFill="1">
      <alignment vertical="center"/>
    </xf>
    <xf numFmtId="0" fontId="105" fillId="0" borderId="0" xfId="517" applyFont="1" applyFill="1">
      <alignment vertical="center"/>
    </xf>
    <xf numFmtId="0" fontId="99" fillId="0" borderId="0" xfId="517" applyFont="1" applyFill="1" applyBorder="1" applyAlignment="1">
      <alignment horizontal="right" vertical="center"/>
    </xf>
    <xf numFmtId="0" fontId="99" fillId="0" borderId="0" xfId="517" applyFont="1" applyFill="1" applyBorder="1" applyAlignment="1">
      <alignment vertical="center"/>
    </xf>
    <xf numFmtId="0" fontId="99" fillId="0" borderId="0" xfId="517" applyFont="1" applyFill="1" applyBorder="1" applyAlignment="1">
      <alignment vertical="center" shrinkToFit="1"/>
    </xf>
    <xf numFmtId="0" fontId="97" fillId="0" borderId="0" xfId="517" applyFont="1" applyFill="1">
      <alignment vertical="center"/>
    </xf>
    <xf numFmtId="177" fontId="97" fillId="0" borderId="20" xfId="460" applyNumberFormat="1" applyFont="1" applyFill="1" applyBorder="1" applyAlignment="1">
      <alignment horizontal="right" vertical="center"/>
    </xf>
    <xf numFmtId="177" fontId="97" fillId="0" borderId="0" xfId="460" applyNumberFormat="1" applyFont="1" applyFill="1" applyBorder="1" applyAlignment="1">
      <alignment horizontal="right" vertical="center"/>
    </xf>
    <xf numFmtId="177" fontId="103" fillId="0" borderId="20" xfId="460" applyNumberFormat="1" applyFont="1" applyFill="1" applyBorder="1" applyAlignment="1">
      <alignment horizontal="right" vertical="center"/>
    </xf>
    <xf numFmtId="41" fontId="103" fillId="0" borderId="0" xfId="460" applyFont="1" applyFill="1" applyBorder="1" applyAlignment="1">
      <alignment horizontal="right" vertical="center"/>
    </xf>
    <xf numFmtId="41" fontId="97" fillId="0" borderId="0" xfId="460" applyFont="1" applyFill="1" applyBorder="1" applyAlignment="1">
      <alignment horizontal="right" vertical="center"/>
    </xf>
    <xf numFmtId="0" fontId="99" fillId="0" borderId="21" xfId="517" applyFont="1" applyFill="1" applyBorder="1" applyAlignment="1">
      <alignment horizontal="right" vertical="center"/>
    </xf>
    <xf numFmtId="0" fontId="99" fillId="0" borderId="21" xfId="517" applyFont="1" applyFill="1" applyBorder="1" applyAlignment="1">
      <alignment vertical="center"/>
    </xf>
    <xf numFmtId="0" fontId="108" fillId="0" borderId="0" xfId="517" applyFont="1" applyFill="1" applyAlignment="1">
      <alignment vertical="top"/>
    </xf>
    <xf numFmtId="0" fontId="108" fillId="0" borderId="0" xfId="517" applyFont="1" applyFill="1" applyBorder="1" applyAlignment="1">
      <alignment vertical="top"/>
    </xf>
    <xf numFmtId="0" fontId="110" fillId="0" borderId="0" xfId="517" applyFont="1" applyFill="1" applyAlignment="1">
      <alignment vertical="top"/>
    </xf>
    <xf numFmtId="0" fontId="13" fillId="0" borderId="0" xfId="810" applyFont="1" applyFill="1">
      <alignment vertical="center"/>
    </xf>
    <xf numFmtId="0" fontId="105" fillId="0" borderId="0" xfId="810" applyFont="1" applyFill="1">
      <alignment vertical="center"/>
    </xf>
    <xf numFmtId="0" fontId="99" fillId="0" borderId="0" xfId="810" applyFont="1" applyFill="1" applyBorder="1" applyAlignment="1">
      <alignment vertical="center"/>
    </xf>
    <xf numFmtId="0" fontId="99" fillId="0" borderId="0" xfId="810" applyFont="1" applyFill="1" applyBorder="1" applyAlignment="1">
      <alignment vertical="center" shrinkToFit="1"/>
    </xf>
    <xf numFmtId="0" fontId="112" fillId="0" borderId="0" xfId="810" applyFont="1" applyFill="1">
      <alignment vertical="center"/>
    </xf>
    <xf numFmtId="41" fontId="98" fillId="30" borderId="21" xfId="460" applyFont="1" applyFill="1" applyBorder="1" applyAlignment="1">
      <alignment horizontal="center" vertical="center"/>
    </xf>
    <xf numFmtId="0" fontId="98" fillId="30" borderId="25" xfId="651" applyNumberFormat="1" applyFont="1" applyFill="1" applyBorder="1" applyAlignment="1">
      <alignment horizontal="center" vertical="center" wrapText="1"/>
    </xf>
    <xf numFmtId="41" fontId="103" fillId="0" borderId="20" xfId="460" applyFont="1" applyFill="1" applyBorder="1" applyAlignment="1">
      <alignment horizontal="center" vertical="center"/>
    </xf>
    <xf numFmtId="41" fontId="103" fillId="0" borderId="0" xfId="460" applyFont="1" applyFill="1" applyBorder="1" applyAlignment="1">
      <alignment horizontal="center" vertical="center"/>
    </xf>
    <xf numFmtId="41" fontId="97" fillId="0" borderId="0" xfId="460" applyFont="1" applyFill="1" applyBorder="1" applyAlignment="1">
      <alignment horizontal="center" vertical="center"/>
    </xf>
    <xf numFmtId="41" fontId="97" fillId="0" borderId="20" xfId="460" applyFont="1" applyFill="1" applyBorder="1" applyAlignment="1">
      <alignment vertical="center"/>
    </xf>
    <xf numFmtId="41" fontId="97" fillId="0" borderId="0" xfId="460" applyFont="1" applyFill="1" applyBorder="1" applyAlignment="1">
      <alignment vertical="center"/>
    </xf>
    <xf numFmtId="0" fontId="99" fillId="0" borderId="21" xfId="810" applyFont="1" applyFill="1" applyBorder="1" applyAlignment="1">
      <alignment horizontal="right" vertical="center"/>
    </xf>
    <xf numFmtId="0" fontId="99" fillId="0" borderId="21" xfId="810" applyFont="1" applyFill="1" applyBorder="1" applyAlignment="1">
      <alignment vertical="center"/>
    </xf>
    <xf numFmtId="0" fontId="108" fillId="0" borderId="0" xfId="810" applyFont="1" applyFill="1" applyAlignment="1">
      <alignment vertical="top"/>
    </xf>
    <xf numFmtId="0" fontId="108" fillId="0" borderId="0" xfId="810" applyFont="1" applyFill="1" applyBorder="1" applyAlignment="1">
      <alignment vertical="top"/>
    </xf>
    <xf numFmtId="41" fontId="97" fillId="0" borderId="21" xfId="460" applyFont="1" applyFill="1" applyBorder="1" applyAlignment="1">
      <alignment horizontal="center" vertical="center"/>
    </xf>
    <xf numFmtId="0" fontId="99" fillId="0" borderId="21" xfId="811" applyFont="1" applyFill="1" applyBorder="1" applyAlignment="1">
      <alignment horizontal="right" vertical="center"/>
    </xf>
    <xf numFmtId="0" fontId="99" fillId="0" borderId="21" xfId="811" applyFont="1" applyFill="1" applyBorder="1" applyAlignment="1">
      <alignment vertical="center"/>
    </xf>
    <xf numFmtId="0" fontId="114" fillId="0" borderId="0" xfId="517" applyFont="1" applyFill="1" applyBorder="1">
      <alignment vertical="center"/>
    </xf>
    <xf numFmtId="0" fontId="111" fillId="0" borderId="0" xfId="517" applyFont="1" applyFill="1" applyBorder="1" applyAlignment="1">
      <alignment vertical="center"/>
    </xf>
    <xf numFmtId="41" fontId="98" fillId="30" borderId="22" xfId="460" applyFont="1" applyFill="1" applyBorder="1" applyAlignment="1">
      <alignment vertical="center"/>
    </xf>
    <xf numFmtId="41" fontId="98" fillId="30" borderId="21" xfId="460" applyFont="1" applyFill="1" applyBorder="1" applyAlignment="1">
      <alignment vertical="center"/>
    </xf>
    <xf numFmtId="41" fontId="97" fillId="0" borderId="20" xfId="460" applyFont="1" applyFill="1" applyBorder="1" applyAlignment="1">
      <alignment horizontal="center" vertical="center" wrapText="1"/>
    </xf>
    <xf numFmtId="41" fontId="97" fillId="0" borderId="0" xfId="460" applyFont="1" applyFill="1" applyBorder="1" applyAlignment="1">
      <alignment horizontal="center" vertical="center" wrapText="1"/>
    </xf>
    <xf numFmtId="0" fontId="110" fillId="0" borderId="0" xfId="517" applyFont="1" applyFill="1" applyBorder="1" applyAlignment="1">
      <alignment vertical="top"/>
    </xf>
    <xf numFmtId="0" fontId="112" fillId="30" borderId="0" xfId="517" applyNumberFormat="1" applyFont="1" applyFill="1" applyBorder="1" applyAlignment="1">
      <alignment vertical="center"/>
    </xf>
    <xf numFmtId="41" fontId="98" fillId="30" borderId="22" xfId="460" applyFont="1" applyFill="1" applyBorder="1" applyAlignment="1">
      <alignment horizontal="center" vertical="center"/>
    </xf>
    <xf numFmtId="0" fontId="13" fillId="0" borderId="0" xfId="517" applyNumberFormat="1" applyFont="1" applyFill="1" applyAlignment="1">
      <alignment vertical="center"/>
    </xf>
    <xf numFmtId="0" fontId="13" fillId="0" borderId="0" xfId="517" applyNumberFormat="1" applyFont="1" applyFill="1" applyBorder="1" applyAlignment="1">
      <alignment vertical="center"/>
    </xf>
    <xf numFmtId="41" fontId="97" fillId="0" borderId="20" xfId="460" applyFont="1" applyFill="1" applyBorder="1" applyAlignment="1">
      <alignment horizontal="center" vertical="center"/>
    </xf>
    <xf numFmtId="0" fontId="99" fillId="0" borderId="0" xfId="517" applyFont="1" applyFill="1" applyBorder="1">
      <alignment vertical="center"/>
    </xf>
    <xf numFmtId="0" fontId="115" fillId="0" borderId="0" xfId="517" applyFont="1" applyFill="1">
      <alignment vertical="center"/>
    </xf>
    <xf numFmtId="0" fontId="115" fillId="0" borderId="0" xfId="517" applyFont="1" applyFill="1" applyBorder="1">
      <alignment vertical="center"/>
    </xf>
    <xf numFmtId="0" fontId="112" fillId="0" borderId="0" xfId="517" applyFont="1" applyFill="1">
      <alignment vertical="center"/>
    </xf>
    <xf numFmtId="41" fontId="97" fillId="0" borderId="0" xfId="650" applyFont="1" applyFill="1" applyBorder="1" applyAlignment="1">
      <alignment horizontal="center" vertical="center"/>
    </xf>
    <xf numFmtId="41" fontId="97" fillId="0" borderId="20" xfId="650" applyFont="1" applyFill="1" applyBorder="1" applyAlignment="1">
      <alignment horizontal="center" vertical="center"/>
    </xf>
    <xf numFmtId="41" fontId="98" fillId="30" borderId="21" xfId="650" applyFont="1" applyFill="1" applyBorder="1" applyAlignment="1">
      <alignment horizontal="center" vertical="center"/>
    </xf>
    <xf numFmtId="41" fontId="98" fillId="30" borderId="22" xfId="650" applyFont="1" applyFill="1" applyBorder="1" applyAlignment="1">
      <alignment horizontal="center" vertical="center"/>
    </xf>
    <xf numFmtId="0" fontId="97" fillId="0" borderId="0" xfId="517" applyFont="1" applyFill="1" applyBorder="1" applyAlignment="1">
      <alignment horizontal="center" vertical="center" wrapText="1"/>
    </xf>
    <xf numFmtId="0" fontId="97" fillId="0" borderId="0" xfId="517" applyFont="1" applyFill="1" applyBorder="1" applyAlignment="1">
      <alignment vertical="center" wrapText="1"/>
    </xf>
    <xf numFmtId="0" fontId="97" fillId="0" borderId="26" xfId="517" applyFont="1" applyFill="1" applyBorder="1" applyAlignment="1">
      <alignment vertical="center" wrapText="1"/>
    </xf>
    <xf numFmtId="0" fontId="97" fillId="0" borderId="21" xfId="517" applyFont="1" applyFill="1" applyBorder="1" applyAlignment="1">
      <alignment vertical="center" wrapText="1"/>
    </xf>
    <xf numFmtId="0" fontId="97" fillId="0" borderId="0" xfId="517" applyNumberFormat="1" applyFont="1" applyFill="1" applyBorder="1" applyAlignment="1">
      <alignment horizontal="center" vertical="center" wrapText="1"/>
    </xf>
    <xf numFmtId="0" fontId="99" fillId="0" borderId="0" xfId="517" applyFont="1" applyFill="1" applyBorder="1" applyAlignment="1"/>
    <xf numFmtId="0" fontId="40" fillId="0" borderId="0" xfId="517" applyFont="1" applyFill="1">
      <alignment vertical="center"/>
    </xf>
    <xf numFmtId="0" fontId="114" fillId="0" borderId="0" xfId="517" applyFont="1" applyFill="1" applyBorder="1" applyAlignment="1">
      <alignment vertical="top"/>
    </xf>
    <xf numFmtId="0" fontId="0" fillId="0" borderId="0" xfId="113" applyFont="1" applyFill="1"/>
    <xf numFmtId="0" fontId="115" fillId="0" borderId="0" xfId="113" applyFont="1" applyFill="1"/>
    <xf numFmtId="0" fontId="0" fillId="0" borderId="0" xfId="814" applyFont="1" applyFill="1"/>
    <xf numFmtId="0" fontId="115" fillId="0" borderId="0" xfId="814" applyFont="1" applyFill="1"/>
    <xf numFmtId="0" fontId="112" fillId="0" borderId="0" xfId="814" applyFont="1" applyFill="1"/>
    <xf numFmtId="41" fontId="97" fillId="31" borderId="0" xfId="460" applyFont="1" applyFill="1" applyBorder="1" applyAlignment="1">
      <alignment horizontal="center" vertical="center"/>
    </xf>
    <xf numFmtId="0" fontId="110" fillId="0" borderId="0" xfId="814" applyFont="1" applyFill="1" applyAlignment="1">
      <alignment vertical="top"/>
    </xf>
    <xf numFmtId="0" fontId="0" fillId="0" borderId="0" xfId="816" applyFont="1" applyFill="1">
      <alignment vertical="center"/>
    </xf>
    <xf numFmtId="0" fontId="0" fillId="0" borderId="0" xfId="816" applyFont="1" applyFill="1" applyAlignment="1">
      <alignment vertical="center"/>
    </xf>
    <xf numFmtId="0" fontId="115" fillId="0" borderId="0" xfId="816" applyFont="1" applyFill="1">
      <alignment vertical="center"/>
    </xf>
    <xf numFmtId="0" fontId="110" fillId="0" borderId="0" xfId="816" applyFont="1" applyFill="1" applyAlignment="1">
      <alignment vertical="top"/>
    </xf>
    <xf numFmtId="0" fontId="99" fillId="0" borderId="0" xfId="517" applyFont="1" applyFill="1" applyBorder="1" applyAlignment="1">
      <alignment horizontal="left" vertical="center" wrapText="1"/>
    </xf>
    <xf numFmtId="0" fontId="99" fillId="0" borderId="0" xfId="517" applyFont="1" applyFill="1" applyBorder="1" applyAlignment="1">
      <alignment horizontal="left" vertical="center"/>
    </xf>
    <xf numFmtId="0" fontId="0" fillId="0" borderId="0" xfId="113" applyFont="1" applyFill="1" applyAlignment="1">
      <alignment vertical="center"/>
    </xf>
    <xf numFmtId="0" fontId="96" fillId="0" borderId="0" xfId="517" applyFont="1" applyFill="1" applyBorder="1" applyAlignment="1">
      <alignment vertical="center" wrapText="1"/>
    </xf>
    <xf numFmtId="41" fontId="96" fillId="0" borderId="0" xfId="460" applyFont="1" applyFill="1" applyBorder="1" applyAlignment="1">
      <alignment vertical="center" wrapText="1"/>
    </xf>
    <xf numFmtId="41" fontId="97" fillId="0" borderId="22" xfId="460" applyFont="1" applyFill="1" applyBorder="1" applyAlignment="1">
      <alignment horizontal="center" vertical="center"/>
    </xf>
    <xf numFmtId="0" fontId="112" fillId="0" borderId="0" xfId="113" applyFont="1" applyFill="1" applyAlignment="1">
      <alignment vertical="center"/>
    </xf>
    <xf numFmtId="0" fontId="102" fillId="0" borderId="0" xfId="517" applyFont="1" applyFill="1" applyBorder="1" applyAlignment="1">
      <alignment vertical="center" wrapText="1"/>
    </xf>
    <xf numFmtId="41" fontId="102" fillId="0" borderId="0" xfId="460" applyFont="1" applyFill="1" applyBorder="1" applyAlignment="1">
      <alignment vertical="center" wrapText="1"/>
    </xf>
    <xf numFmtId="41" fontId="98" fillId="30" borderId="20" xfId="460" applyFont="1" applyFill="1" applyBorder="1" applyAlignment="1">
      <alignment horizontal="center" vertical="center"/>
    </xf>
    <xf numFmtId="41" fontId="98" fillId="30" borderId="0" xfId="460" applyFont="1" applyFill="1" applyBorder="1" applyAlignment="1">
      <alignment horizontal="center" vertical="center"/>
    </xf>
    <xf numFmtId="0" fontId="110" fillId="0" borderId="0" xfId="113" applyFont="1" applyFill="1" applyAlignment="1">
      <alignment vertical="top"/>
    </xf>
    <xf numFmtId="0" fontId="110" fillId="0" borderId="0" xfId="113" applyFont="1" applyFill="1" applyBorder="1" applyAlignment="1">
      <alignment vertical="top"/>
    </xf>
    <xf numFmtId="0" fontId="116" fillId="0" borderId="0" xfId="517" applyNumberFormat="1" applyFont="1" applyFill="1" applyBorder="1" applyAlignment="1">
      <alignment vertical="center"/>
    </xf>
    <xf numFmtId="41" fontId="116" fillId="0" borderId="0" xfId="460" applyFont="1" applyFill="1" applyBorder="1" applyAlignment="1">
      <alignment vertical="center"/>
    </xf>
    <xf numFmtId="0" fontId="99" fillId="0" borderId="21" xfId="517" applyNumberFormat="1" applyFont="1" applyFill="1" applyBorder="1" applyAlignment="1">
      <alignment horizontal="right" vertical="center"/>
    </xf>
    <xf numFmtId="0" fontId="99" fillId="0" borderId="21" xfId="517" applyNumberFormat="1" applyFont="1" applyFill="1" applyBorder="1" applyAlignment="1">
      <alignment vertical="center"/>
    </xf>
    <xf numFmtId="41" fontId="97" fillId="0" borderId="0" xfId="650" applyFont="1" applyFill="1" applyBorder="1" applyAlignment="1">
      <alignment horizontal="center" vertical="center" wrapText="1"/>
    </xf>
    <xf numFmtId="41" fontId="97" fillId="0" borderId="20" xfId="650" applyFont="1" applyFill="1" applyBorder="1" applyAlignment="1">
      <alignment horizontal="center" vertical="center" wrapText="1"/>
    </xf>
    <xf numFmtId="41" fontId="98" fillId="30" borderId="21" xfId="650" applyFont="1" applyFill="1" applyBorder="1" applyAlignment="1">
      <alignment vertical="center"/>
    </xf>
    <xf numFmtId="41" fontId="98" fillId="30" borderId="22" xfId="650" applyFont="1" applyFill="1" applyBorder="1" applyAlignment="1">
      <alignment vertical="center"/>
    </xf>
    <xf numFmtId="41" fontId="98" fillId="30" borderId="0" xfId="650" applyFont="1" applyFill="1" applyBorder="1" applyAlignment="1">
      <alignment horizontal="right" vertical="center"/>
    </xf>
    <xf numFmtId="41" fontId="104" fillId="30" borderId="20" xfId="650" applyFont="1" applyFill="1" applyBorder="1" applyAlignment="1">
      <alignment horizontal="right" vertical="center"/>
    </xf>
    <xf numFmtId="41" fontId="97" fillId="0" borderId="0" xfId="650" applyFont="1" applyFill="1" applyBorder="1" applyAlignment="1">
      <alignment horizontal="right" vertical="center"/>
    </xf>
    <xf numFmtId="41" fontId="103" fillId="0" borderId="20" xfId="650" applyFont="1" applyFill="1" applyBorder="1" applyAlignment="1">
      <alignment horizontal="right" vertical="center"/>
    </xf>
    <xf numFmtId="41" fontId="97" fillId="0" borderId="21" xfId="650" applyFont="1" applyFill="1" applyBorder="1" applyAlignment="1">
      <alignment horizontal="right" vertical="center"/>
    </xf>
    <xf numFmtId="41" fontId="103" fillId="0" borderId="22" xfId="650" applyFont="1" applyFill="1" applyBorder="1" applyAlignment="1">
      <alignment horizontal="right" vertical="center"/>
    </xf>
    <xf numFmtId="41" fontId="97" fillId="0" borderId="20" xfId="650" applyFont="1" applyFill="1" applyBorder="1" applyAlignment="1">
      <alignment vertical="center"/>
    </xf>
    <xf numFmtId="41" fontId="103" fillId="0" borderId="0" xfId="650" applyFont="1" applyFill="1" applyBorder="1" applyAlignment="1">
      <alignment horizontal="center" vertical="center"/>
    </xf>
    <xf numFmtId="41" fontId="103" fillId="0" borderId="20" xfId="650" applyFont="1" applyFill="1" applyBorder="1" applyAlignment="1">
      <alignment horizontal="center" vertical="center"/>
    </xf>
    <xf numFmtId="0" fontId="13" fillId="0" borderId="0" xfId="517" applyFont="1">
      <alignment vertical="center"/>
    </xf>
    <xf numFmtId="0" fontId="114" fillId="0" borderId="0" xfId="517" applyFont="1" applyFill="1">
      <alignment vertical="center"/>
    </xf>
    <xf numFmtId="41" fontId="98" fillId="30" borderId="22" xfId="460" applyFont="1" applyFill="1" applyBorder="1" applyAlignment="1">
      <alignment horizontal="center" vertical="center" wrapText="1"/>
    </xf>
    <xf numFmtId="41" fontId="98" fillId="30" borderId="21" xfId="460" applyFont="1" applyFill="1" applyBorder="1" applyAlignment="1">
      <alignment horizontal="center" vertical="center" wrapText="1"/>
    </xf>
    <xf numFmtId="0" fontId="114" fillId="0" borderId="0" xfId="517" applyFont="1" applyBorder="1">
      <alignment vertical="center"/>
    </xf>
    <xf numFmtId="0" fontId="99" fillId="0" borderId="0" xfId="517" applyFont="1" applyFill="1" applyBorder="1" applyAlignment="1">
      <alignment horizontal="justify" vertical="center"/>
    </xf>
    <xf numFmtId="0" fontId="106" fillId="0" borderId="0" xfId="517" applyFont="1" applyFill="1">
      <alignment vertical="center"/>
    </xf>
    <xf numFmtId="0" fontId="106" fillId="0" borderId="0" xfId="517" applyFont="1" applyFill="1" applyBorder="1">
      <alignment vertical="center"/>
    </xf>
    <xf numFmtId="0" fontId="97" fillId="0" borderId="0" xfId="517" applyFont="1" applyFill="1" applyBorder="1" applyAlignment="1">
      <alignment vertical="center" shrinkToFit="1"/>
    </xf>
    <xf numFmtId="0" fontId="117" fillId="0" borderId="0" xfId="517" applyFont="1" applyFill="1" applyBorder="1" applyAlignment="1">
      <alignment vertical="center" shrinkToFit="1"/>
    </xf>
    <xf numFmtId="0" fontId="97" fillId="0" borderId="0" xfId="517" applyFont="1" applyFill="1" applyBorder="1">
      <alignment vertical="center"/>
    </xf>
    <xf numFmtId="41" fontId="98" fillId="30" borderId="22" xfId="460" applyFont="1" applyFill="1" applyBorder="1" applyAlignment="1">
      <alignment horizontal="right" vertical="center" wrapText="1"/>
    </xf>
    <xf numFmtId="41" fontId="98" fillId="30" borderId="21" xfId="460" applyFont="1" applyFill="1" applyBorder="1" applyAlignment="1">
      <alignment horizontal="right" vertical="center" wrapText="1"/>
    </xf>
    <xf numFmtId="41" fontId="97" fillId="0" borderId="20" xfId="460" applyFont="1" applyFill="1" applyBorder="1" applyAlignment="1">
      <alignment horizontal="right" vertical="center" wrapText="1"/>
    </xf>
    <xf numFmtId="41" fontId="97" fillId="0" borderId="0" xfId="460" applyFont="1" applyFill="1" applyBorder="1" applyAlignment="1">
      <alignment horizontal="right" vertical="center" wrapText="1"/>
    </xf>
    <xf numFmtId="3" fontId="97" fillId="0" borderId="0" xfId="517" applyNumberFormat="1" applyFont="1" applyFill="1" applyBorder="1" applyAlignment="1">
      <alignment vertical="center"/>
    </xf>
    <xf numFmtId="0" fontId="106" fillId="0" borderId="0" xfId="517" applyFont="1" applyFill="1" applyBorder="1" applyAlignment="1">
      <alignment horizontal="right" vertical="center"/>
    </xf>
    <xf numFmtId="0" fontId="97" fillId="0" borderId="21" xfId="517" applyFont="1" applyFill="1" applyBorder="1" applyAlignment="1">
      <alignment vertical="center"/>
    </xf>
    <xf numFmtId="0" fontId="106" fillId="0" borderId="0" xfId="517" applyFont="1" applyFill="1" applyBorder="1" applyAlignment="1">
      <alignment vertical="center" wrapText="1"/>
    </xf>
    <xf numFmtId="0" fontId="13" fillId="0" borderId="0" xfId="517" applyFont="1" applyFill="1" applyBorder="1">
      <alignment vertical="center"/>
    </xf>
    <xf numFmtId="41" fontId="98" fillId="30" borderId="22" xfId="460" applyFont="1" applyFill="1" applyBorder="1" applyAlignment="1">
      <alignment horizontal="right" vertical="center"/>
    </xf>
    <xf numFmtId="41" fontId="98" fillId="30" borderId="21" xfId="460" applyFont="1" applyFill="1" applyBorder="1" applyAlignment="1">
      <alignment horizontal="right" vertical="center"/>
    </xf>
    <xf numFmtId="41" fontId="97" fillId="0" borderId="20" xfId="460" applyFont="1" applyFill="1" applyBorder="1" applyAlignment="1">
      <alignment horizontal="right" vertical="center"/>
    </xf>
    <xf numFmtId="0" fontId="97" fillId="0" borderId="0" xfId="517" applyFont="1" applyFill="1" applyBorder="1" applyAlignment="1">
      <alignment vertical="center"/>
    </xf>
    <xf numFmtId="41" fontId="97" fillId="0" borderId="20" xfId="460" applyFont="1" applyBorder="1" applyAlignment="1">
      <alignment horizontal="right" vertical="center" wrapText="1"/>
    </xf>
    <xf numFmtId="41" fontId="97" fillId="0" borderId="0" xfId="460" applyFont="1" applyBorder="1" applyAlignment="1">
      <alignment horizontal="right" vertical="center" wrapText="1"/>
    </xf>
    <xf numFmtId="0" fontId="106" fillId="0" borderId="0" xfId="517" applyFont="1" applyFill="1" applyBorder="1" applyAlignment="1">
      <alignment vertical="center"/>
    </xf>
    <xf numFmtId="0" fontId="97" fillId="0" borderId="0" xfId="517" applyFont="1" applyFill="1" applyBorder="1" applyAlignment="1">
      <alignment horizontal="right" vertical="center"/>
    </xf>
    <xf numFmtId="0" fontId="119" fillId="0" borderId="0" xfId="517" applyFont="1" applyFill="1">
      <alignment vertical="center"/>
    </xf>
    <xf numFmtId="0" fontId="120" fillId="0" borderId="0" xfId="517" applyFont="1" applyFill="1" applyBorder="1">
      <alignment vertical="center"/>
    </xf>
    <xf numFmtId="41" fontId="120" fillId="0" borderId="0" xfId="460" applyFont="1" applyFill="1" applyBorder="1" applyAlignment="1">
      <alignment horizontal="center" vertical="center" shrinkToFit="1"/>
    </xf>
    <xf numFmtId="0" fontId="120" fillId="0" borderId="0" xfId="517" applyFont="1" applyFill="1" applyBorder="1" applyAlignment="1">
      <alignment vertical="center"/>
    </xf>
    <xf numFmtId="0" fontId="120" fillId="0" borderId="0" xfId="517" applyFont="1" applyFill="1" applyBorder="1" applyAlignment="1">
      <alignment horizontal="center" vertical="center" wrapText="1"/>
    </xf>
    <xf numFmtId="0" fontId="97" fillId="0" borderId="20" xfId="517" applyFont="1" applyFill="1" applyBorder="1" applyAlignment="1">
      <alignment horizontal="right" vertical="center" wrapText="1"/>
    </xf>
    <xf numFmtId="0" fontId="97" fillId="0" borderId="0" xfId="517" applyFont="1" applyFill="1" applyBorder="1" applyAlignment="1">
      <alignment horizontal="right" vertical="center" wrapText="1"/>
    </xf>
    <xf numFmtId="0" fontId="114" fillId="0" borderId="0" xfId="517" applyFont="1" applyFill="1" applyAlignment="1">
      <alignment vertical="top"/>
    </xf>
    <xf numFmtId="0" fontId="121" fillId="0" borderId="0" xfId="816" applyFont="1" applyFill="1" applyAlignment="1">
      <alignment vertical="center"/>
    </xf>
    <xf numFmtId="178" fontId="97" fillId="0" borderId="0" xfId="651" applyFont="1" applyFill="1" applyBorder="1" applyAlignment="1">
      <alignment vertical="center" wrapText="1"/>
    </xf>
    <xf numFmtId="0" fontId="99" fillId="0" borderId="22" xfId="517" applyFont="1" applyFill="1" applyBorder="1" applyAlignment="1">
      <alignment horizontal="right" vertical="center"/>
    </xf>
    <xf numFmtId="41" fontId="97" fillId="0" borderId="22" xfId="460" applyFont="1" applyFill="1" applyBorder="1" applyAlignment="1">
      <alignment horizontal="right" vertical="center"/>
    </xf>
    <xf numFmtId="41" fontId="97" fillId="0" borderId="21" xfId="460" applyFont="1" applyFill="1" applyBorder="1" applyAlignment="1">
      <alignment horizontal="right" vertical="center"/>
    </xf>
    <xf numFmtId="41" fontId="98" fillId="30" borderId="20" xfId="460" applyFont="1" applyFill="1" applyBorder="1" applyAlignment="1">
      <alignment horizontal="right" vertical="center"/>
    </xf>
    <xf numFmtId="41" fontId="98" fillId="30" borderId="0" xfId="460" applyFont="1" applyFill="1" applyBorder="1" applyAlignment="1">
      <alignment horizontal="right" vertical="center"/>
    </xf>
    <xf numFmtId="0" fontId="13" fillId="0" borderId="0" xfId="517" applyFont="1" applyFill="1" applyAlignment="1">
      <alignment horizontal="center" vertical="center"/>
    </xf>
    <xf numFmtId="0" fontId="40" fillId="0" borderId="0" xfId="517" applyFont="1" applyFill="1" applyAlignment="1">
      <alignment vertical="center"/>
    </xf>
    <xf numFmtId="0" fontId="13" fillId="0" borderId="0" xfId="517" applyFont="1" applyFill="1" applyAlignment="1">
      <alignment vertical="top"/>
    </xf>
    <xf numFmtId="0" fontId="13" fillId="0" borderId="0" xfId="517" applyFont="1" applyFill="1" applyAlignment="1">
      <alignment vertical="center"/>
    </xf>
    <xf numFmtId="41" fontId="97" fillId="0" borderId="22" xfId="460" applyFont="1" applyFill="1" applyBorder="1" applyAlignment="1">
      <alignment vertical="center"/>
    </xf>
    <xf numFmtId="41" fontId="97" fillId="0" borderId="21" xfId="460" applyFont="1" applyFill="1" applyBorder="1" applyAlignment="1">
      <alignment vertical="center"/>
    </xf>
    <xf numFmtId="41" fontId="98" fillId="30" borderId="0" xfId="460" applyFont="1" applyFill="1" applyBorder="1" applyAlignment="1">
      <alignment vertical="center"/>
    </xf>
    <xf numFmtId="0" fontId="97" fillId="0" borderId="24" xfId="651" applyNumberFormat="1" applyFont="1" applyFill="1" applyBorder="1" applyAlignment="1">
      <alignment horizontal="center" vertical="center" wrapText="1"/>
    </xf>
    <xf numFmtId="41" fontId="97" fillId="0" borderId="22" xfId="650" applyFont="1" applyFill="1" applyBorder="1" applyAlignment="1">
      <alignment horizontal="center" vertical="center"/>
    </xf>
    <xf numFmtId="0" fontId="99" fillId="0" borderId="0" xfId="113" applyFont="1" applyFill="1" applyBorder="1" applyAlignment="1">
      <alignment horizontal="right" vertical="center"/>
    </xf>
    <xf numFmtId="0" fontId="99" fillId="0" borderId="0" xfId="113" applyFont="1" applyFill="1" applyBorder="1" applyAlignment="1">
      <alignment vertical="center"/>
    </xf>
    <xf numFmtId="0" fontId="99" fillId="0" borderId="21" xfId="113" applyFont="1" applyFill="1" applyBorder="1" applyAlignment="1">
      <alignment vertical="center"/>
    </xf>
    <xf numFmtId="41" fontId="98" fillId="30" borderId="21" xfId="650" applyFont="1" applyFill="1" applyBorder="1" applyAlignment="1">
      <alignment horizontal="center" vertical="center" wrapText="1"/>
    </xf>
    <xf numFmtId="41" fontId="98" fillId="30" borderId="22" xfId="650" applyFont="1" applyFill="1" applyBorder="1" applyAlignment="1">
      <alignment horizontal="center" vertical="center" wrapText="1"/>
    </xf>
    <xf numFmtId="41" fontId="103" fillId="0" borderId="0" xfId="650" applyFont="1" applyFill="1" applyBorder="1" applyAlignment="1">
      <alignment horizontal="center" vertical="center" wrapText="1"/>
    </xf>
    <xf numFmtId="41" fontId="103" fillId="0" borderId="20" xfId="650" applyFont="1" applyFill="1" applyBorder="1" applyAlignment="1">
      <alignment horizontal="center" vertical="center" wrapText="1"/>
    </xf>
    <xf numFmtId="41" fontId="104" fillId="30" borderId="21" xfId="650" applyFont="1" applyFill="1" applyBorder="1" applyAlignment="1">
      <alignment horizontal="center" vertical="center" wrapText="1"/>
    </xf>
    <xf numFmtId="41" fontId="104" fillId="30" borderId="22" xfId="650" applyFont="1" applyFill="1" applyBorder="1" applyAlignment="1">
      <alignment horizontal="center" vertical="center" wrapText="1"/>
    </xf>
    <xf numFmtId="41" fontId="104" fillId="30" borderId="21" xfId="460" applyFont="1" applyFill="1" applyBorder="1" applyAlignment="1">
      <alignment horizontal="center" vertical="center"/>
    </xf>
    <xf numFmtId="0" fontId="105" fillId="0" borderId="0" xfId="517" applyFont="1" applyFill="1" applyBorder="1" applyAlignment="1">
      <alignment vertical="center"/>
    </xf>
    <xf numFmtId="3" fontId="97" fillId="0" borderId="39" xfId="517" applyNumberFormat="1" applyFont="1" applyFill="1" applyBorder="1" applyAlignment="1">
      <alignment horizontal="center" vertical="center" wrapText="1"/>
    </xf>
    <xf numFmtId="3" fontId="97" fillId="0" borderId="41" xfId="517" applyNumberFormat="1" applyFont="1" applyFill="1" applyBorder="1" applyAlignment="1">
      <alignment horizontal="center" vertical="center" wrapText="1"/>
    </xf>
    <xf numFmtId="0" fontId="99" fillId="0" borderId="40" xfId="517" applyFont="1" applyFill="1" applyBorder="1" applyAlignment="1">
      <alignment horizontal="center" vertical="center"/>
    </xf>
    <xf numFmtId="0" fontId="101" fillId="30" borderId="40" xfId="517" applyFont="1" applyFill="1" applyBorder="1" applyAlignment="1">
      <alignment horizontal="center" vertical="center"/>
    </xf>
    <xf numFmtId="0" fontId="99" fillId="0" borderId="44" xfId="517" applyFont="1" applyFill="1" applyBorder="1" applyAlignment="1">
      <alignment horizontal="center" vertical="center"/>
    </xf>
    <xf numFmtId="0" fontId="106" fillId="0" borderId="0" xfId="517" applyFont="1" applyFill="1" applyAlignment="1">
      <alignment vertical="top"/>
    </xf>
    <xf numFmtId="0" fontId="123" fillId="0" borderId="0" xfId="517" applyFont="1" applyFill="1" applyAlignment="1">
      <alignment vertical="top"/>
    </xf>
    <xf numFmtId="0" fontId="98" fillId="0" borderId="0" xfId="517" applyFont="1" applyFill="1" applyAlignment="1">
      <alignment vertical="top"/>
    </xf>
    <xf numFmtId="3" fontId="97" fillId="0" borderId="6" xfId="810" applyNumberFormat="1" applyFont="1" applyFill="1" applyBorder="1" applyAlignment="1">
      <alignment horizontal="center" vertical="center" wrapText="1"/>
    </xf>
    <xf numFmtId="3" fontId="103" fillId="0" borderId="45" xfId="810" applyNumberFormat="1" applyFont="1" applyFill="1" applyBorder="1" applyAlignment="1">
      <alignment horizontal="center" vertical="center" wrapText="1"/>
    </xf>
    <xf numFmtId="3" fontId="103" fillId="0" borderId="39" xfId="810" applyNumberFormat="1" applyFont="1" applyFill="1" applyBorder="1" applyAlignment="1">
      <alignment horizontal="center" vertical="center" wrapText="1"/>
    </xf>
    <xf numFmtId="0" fontId="103" fillId="0" borderId="41" xfId="810" applyFont="1" applyFill="1" applyBorder="1" applyAlignment="1">
      <alignment horizontal="center" vertical="center" wrapText="1"/>
    </xf>
    <xf numFmtId="3" fontId="97" fillId="0" borderId="48" xfId="517" applyNumberFormat="1" applyFont="1" applyFill="1" applyBorder="1" applyAlignment="1">
      <alignment vertical="center" wrapText="1"/>
    </xf>
    <xf numFmtId="49" fontId="97" fillId="0" borderId="41" xfId="517" applyNumberFormat="1" applyFont="1" applyFill="1" applyBorder="1" applyAlignment="1">
      <alignment horizontal="center" vertical="center" wrapText="1"/>
    </xf>
    <xf numFmtId="49" fontId="97" fillId="0" borderId="39" xfId="517" applyNumberFormat="1" applyFont="1" applyFill="1" applyBorder="1" applyAlignment="1">
      <alignment horizontal="center" vertical="center" wrapText="1"/>
    </xf>
    <xf numFmtId="49" fontId="97" fillId="0" borderId="45" xfId="517" applyNumberFormat="1" applyFont="1" applyFill="1" applyBorder="1" applyAlignment="1">
      <alignment horizontal="center" vertical="center" wrapText="1"/>
    </xf>
    <xf numFmtId="3" fontId="97" fillId="0" borderId="49" xfId="517" applyNumberFormat="1" applyFont="1" applyFill="1" applyBorder="1" applyAlignment="1">
      <alignment vertical="center" wrapText="1"/>
    </xf>
    <xf numFmtId="3" fontId="97" fillId="0" borderId="45" xfId="517" applyNumberFormat="1" applyFont="1" applyFill="1" applyBorder="1" applyAlignment="1">
      <alignment horizontal="center" vertical="center" wrapText="1"/>
    </xf>
    <xf numFmtId="178" fontId="97" fillId="0" borderId="45" xfId="651" applyFont="1" applyFill="1" applyBorder="1" applyAlignment="1">
      <alignment horizontal="center" vertical="center" wrapText="1"/>
    </xf>
    <xf numFmtId="49" fontId="97" fillId="0" borderId="39" xfId="651" applyNumberFormat="1" applyFont="1" applyFill="1" applyBorder="1" applyAlignment="1">
      <alignment horizontal="center" vertical="center" wrapText="1"/>
    </xf>
    <xf numFmtId="0" fontId="97" fillId="0" borderId="49" xfId="517" applyFont="1" applyFill="1" applyBorder="1" applyAlignment="1">
      <alignment horizontal="center" vertical="center"/>
    </xf>
    <xf numFmtId="0" fontId="97" fillId="0" borderId="49" xfId="517" applyFont="1" applyFill="1" applyBorder="1" applyAlignment="1">
      <alignment vertical="center"/>
    </xf>
    <xf numFmtId="0" fontId="97" fillId="0" borderId="49" xfId="517" applyFont="1" applyFill="1" applyBorder="1" applyAlignment="1">
      <alignment vertical="center" wrapText="1"/>
    </xf>
    <xf numFmtId="0" fontId="97" fillId="0" borderId="45" xfId="811" applyFont="1" applyFill="1" applyBorder="1" applyAlignment="1">
      <alignment horizontal="center" vertical="center" wrapText="1"/>
    </xf>
    <xf numFmtId="0" fontId="97" fillId="0" borderId="39" xfId="811" applyFont="1" applyFill="1" applyBorder="1" applyAlignment="1">
      <alignment horizontal="center" vertical="center" wrapText="1"/>
    </xf>
    <xf numFmtId="0" fontId="97" fillId="0" borderId="39" xfId="517" applyFont="1" applyBorder="1" applyAlignment="1">
      <alignment horizontal="center" vertical="center" wrapText="1"/>
    </xf>
    <xf numFmtId="0" fontId="97" fillId="0" borderId="45" xfId="517" applyFont="1" applyBorder="1" applyAlignment="1">
      <alignment horizontal="center" vertical="center" wrapText="1"/>
    </xf>
    <xf numFmtId="0" fontId="121" fillId="0" borderId="0" xfId="816" applyFont="1" applyFill="1" applyAlignment="1">
      <alignment vertical="top"/>
    </xf>
    <xf numFmtId="0" fontId="109" fillId="0" borderId="0" xfId="816" applyFont="1" applyFill="1" applyAlignment="1">
      <alignment vertical="top"/>
    </xf>
    <xf numFmtId="0" fontId="97" fillId="0" borderId="6" xfId="517" applyFont="1" applyFill="1" applyBorder="1" applyAlignment="1">
      <alignment horizontal="center" vertical="center" wrapText="1"/>
    </xf>
    <xf numFmtId="0" fontId="97" fillId="0" borderId="48" xfId="517" applyFont="1" applyFill="1" applyBorder="1" applyAlignment="1">
      <alignment horizontal="center" vertical="center" wrapText="1"/>
    </xf>
    <xf numFmtId="0" fontId="97" fillId="0" borderId="49" xfId="517" applyFont="1" applyFill="1" applyBorder="1" applyAlignment="1">
      <alignment horizontal="center" vertical="center" wrapText="1"/>
    </xf>
    <xf numFmtId="0" fontId="123" fillId="0" borderId="0" xfId="517" applyFont="1" applyFill="1" applyBorder="1" applyAlignment="1">
      <alignment vertical="top"/>
    </xf>
    <xf numFmtId="0" fontId="98" fillId="0" borderId="0" xfId="517" applyFont="1" applyFill="1" applyBorder="1" applyAlignment="1">
      <alignment vertical="top"/>
    </xf>
    <xf numFmtId="0" fontId="97" fillId="0" borderId="45" xfId="818" applyFont="1" applyFill="1" applyBorder="1" applyAlignment="1">
      <alignment horizontal="center" vertical="center" wrapText="1"/>
    </xf>
    <xf numFmtId="0" fontId="97" fillId="0" borderId="49" xfId="818" applyFont="1" applyFill="1" applyBorder="1" applyAlignment="1">
      <alignment horizontal="center" vertical="center" wrapText="1"/>
    </xf>
    <xf numFmtId="0" fontId="97" fillId="0" borderId="39" xfId="818" applyFont="1" applyFill="1" applyBorder="1" applyAlignment="1">
      <alignment horizontal="center" vertical="center" wrapText="1"/>
    </xf>
    <xf numFmtId="0" fontId="97" fillId="0" borderId="46" xfId="818" applyFont="1" applyFill="1" applyBorder="1" applyAlignment="1">
      <alignment horizontal="center" vertical="center" wrapText="1"/>
    </xf>
    <xf numFmtId="0" fontId="97" fillId="0" borderId="6" xfId="812" applyFont="1" applyFill="1" applyBorder="1" applyAlignment="1">
      <alignment horizontal="center" vertical="center" wrapText="1"/>
    </xf>
    <xf numFmtId="41" fontId="103" fillId="0" borderId="0" xfId="460" applyFont="1" applyFill="1" applyBorder="1" applyAlignment="1">
      <alignment horizontal="left" vertical="center"/>
    </xf>
    <xf numFmtId="0" fontId="114" fillId="0" borderId="49" xfId="517" applyFont="1" applyFill="1" applyBorder="1" applyAlignment="1">
      <alignment horizontal="center" vertical="center"/>
    </xf>
    <xf numFmtId="0" fontId="97" fillId="0" borderId="6" xfId="113" applyFont="1" applyFill="1" applyBorder="1" applyAlignment="1">
      <alignment horizontal="center" vertical="center" wrapText="1"/>
    </xf>
    <xf numFmtId="0" fontId="97" fillId="0" borderId="45" xfId="113" applyFont="1" applyFill="1" applyBorder="1" applyAlignment="1">
      <alignment horizontal="center" vertical="center" wrapText="1"/>
    </xf>
    <xf numFmtId="0" fontId="97" fillId="0" borderId="39" xfId="113" applyFont="1" applyFill="1" applyBorder="1" applyAlignment="1">
      <alignment horizontal="center" vertical="center" wrapText="1"/>
    </xf>
    <xf numFmtId="41" fontId="103" fillId="0" borderId="0" xfId="650" applyFont="1" applyFill="1" applyBorder="1" applyAlignment="1">
      <alignment horizontal="left" vertical="center"/>
    </xf>
    <xf numFmtId="1" fontId="97" fillId="0" borderId="39" xfId="652" applyNumberFormat="1" applyFont="1" applyFill="1" applyBorder="1" applyAlignment="1">
      <alignment horizontal="center" vertical="center" wrapText="1"/>
    </xf>
    <xf numFmtId="0" fontId="97" fillId="0" borderId="51" xfId="813" applyFont="1" applyFill="1" applyBorder="1" applyAlignment="1">
      <alignment horizontal="center" vertical="center" wrapText="1"/>
    </xf>
    <xf numFmtId="1" fontId="97" fillId="0" borderId="41" xfId="652" applyNumberFormat="1" applyFont="1" applyFill="1" applyBorder="1" applyAlignment="1">
      <alignment horizontal="center" vertical="center" wrapText="1"/>
    </xf>
    <xf numFmtId="1" fontId="103" fillId="0" borderId="45" xfId="652" applyNumberFormat="1" applyFont="1" applyFill="1" applyBorder="1" applyAlignment="1">
      <alignment horizontal="center" vertical="center" wrapText="1"/>
    </xf>
    <xf numFmtId="41" fontId="103" fillId="0" borderId="0" xfId="460" applyFont="1" applyFill="1" applyBorder="1" applyAlignment="1">
      <alignment horizontal="center" vertical="center" wrapText="1"/>
    </xf>
    <xf numFmtId="49" fontId="97" fillId="0" borderId="39" xfId="810" applyNumberFormat="1" applyFont="1" applyFill="1" applyBorder="1" applyAlignment="1">
      <alignment horizontal="center" vertical="center" wrapText="1"/>
    </xf>
    <xf numFmtId="0" fontId="97" fillId="0" borderId="39" xfId="517" applyFont="1" applyFill="1" applyBorder="1" applyAlignment="1">
      <alignment horizontal="center" vertical="top" wrapText="1"/>
    </xf>
    <xf numFmtId="0" fontId="97" fillId="0" borderId="45" xfId="817" applyFont="1" applyFill="1" applyBorder="1" applyAlignment="1">
      <alignment horizontal="center" vertical="center" wrapText="1"/>
    </xf>
    <xf numFmtId="41" fontId="103" fillId="0" borderId="0" xfId="650" applyFont="1" applyFill="1" applyBorder="1" applyAlignment="1">
      <alignment horizontal="left" vertical="center" wrapText="1"/>
    </xf>
    <xf numFmtId="0" fontId="97" fillId="0" borderId="41" xfId="517" applyNumberFormat="1" applyFont="1" applyFill="1" applyBorder="1" applyAlignment="1">
      <alignment horizontal="center" vertical="center" wrapText="1"/>
    </xf>
    <xf numFmtId="0" fontId="97" fillId="0" borderId="39" xfId="517" applyNumberFormat="1" applyFont="1" applyFill="1" applyBorder="1" applyAlignment="1">
      <alignment horizontal="center" vertical="center" wrapText="1"/>
    </xf>
    <xf numFmtId="0" fontId="97" fillId="0" borderId="40" xfId="651" applyNumberFormat="1" applyFont="1" applyFill="1" applyBorder="1" applyAlignment="1">
      <alignment horizontal="center" vertical="center"/>
    </xf>
    <xf numFmtId="0" fontId="98" fillId="30" borderId="44" xfId="517" applyNumberFormat="1" applyFont="1" applyFill="1" applyBorder="1" applyAlignment="1">
      <alignment horizontal="center" vertical="center"/>
    </xf>
    <xf numFmtId="41" fontId="97" fillId="0" borderId="56" xfId="460" applyFont="1" applyFill="1" applyBorder="1" applyAlignment="1">
      <alignment horizontal="center" vertical="center"/>
    </xf>
    <xf numFmtId="41" fontId="97" fillId="0" borderId="57" xfId="460" applyFont="1" applyFill="1" applyBorder="1" applyAlignment="1">
      <alignment horizontal="center" vertical="center"/>
    </xf>
    <xf numFmtId="41" fontId="97" fillId="0" borderId="58" xfId="460" applyFont="1" applyFill="1" applyBorder="1" applyAlignment="1">
      <alignment horizontal="center" vertical="center"/>
    </xf>
    <xf numFmtId="41" fontId="97" fillId="0" borderId="59" xfId="460" applyFont="1" applyFill="1" applyBorder="1" applyAlignment="1">
      <alignment horizontal="center" vertical="center"/>
    </xf>
    <xf numFmtId="41" fontId="97" fillId="0" borderId="60" xfId="460" applyFont="1" applyFill="1" applyBorder="1" applyAlignment="1">
      <alignment horizontal="center" vertical="center"/>
    </xf>
    <xf numFmtId="0" fontId="97" fillId="0" borderId="40" xfId="460" applyNumberFormat="1" applyFont="1" applyFill="1" applyBorder="1" applyAlignment="1">
      <alignment horizontal="center" vertical="center"/>
    </xf>
    <xf numFmtId="0" fontId="98" fillId="30" borderId="44" xfId="460" applyNumberFormat="1" applyFont="1" applyFill="1" applyBorder="1" applyAlignment="1">
      <alignment horizontal="center" vertical="center"/>
    </xf>
    <xf numFmtId="0" fontId="97" fillId="0" borderId="40" xfId="113" applyFont="1" applyFill="1" applyBorder="1" applyAlignment="1">
      <alignment horizontal="center" vertical="center"/>
    </xf>
    <xf numFmtId="0" fontId="98" fillId="30" borderId="40" xfId="113" applyFont="1" applyFill="1" applyBorder="1" applyAlignment="1">
      <alignment horizontal="center" vertical="center"/>
    </xf>
    <xf numFmtId="0" fontId="97" fillId="0" borderId="44" xfId="113" applyFont="1" applyFill="1" applyBorder="1" applyAlignment="1">
      <alignment horizontal="center" vertical="center"/>
    </xf>
    <xf numFmtId="0" fontId="98" fillId="30" borderId="44" xfId="517" applyFont="1" applyFill="1" applyBorder="1" applyAlignment="1">
      <alignment horizontal="center" vertical="center"/>
    </xf>
    <xf numFmtId="0" fontId="98" fillId="30" borderId="44" xfId="517" applyFont="1" applyFill="1" applyBorder="1" applyAlignment="1">
      <alignment horizontal="center" vertical="center" wrapText="1"/>
    </xf>
    <xf numFmtId="0" fontId="98" fillId="30" borderId="44" xfId="651" applyNumberFormat="1" applyFont="1" applyFill="1" applyBorder="1" applyAlignment="1">
      <alignment horizontal="center" vertical="center" wrapText="1"/>
    </xf>
    <xf numFmtId="0" fontId="98" fillId="30" borderId="44" xfId="651" applyNumberFormat="1" applyFont="1" applyFill="1" applyBorder="1" applyAlignment="1">
      <alignment horizontal="center" vertical="center"/>
    </xf>
    <xf numFmtId="0" fontId="97" fillId="0" borderId="40" xfId="517" applyFont="1" applyFill="1" applyBorder="1" applyAlignment="1">
      <alignment horizontal="center" vertical="center" wrapText="1"/>
    </xf>
    <xf numFmtId="0" fontId="97" fillId="31" borderId="27" xfId="517" applyFont="1" applyFill="1" applyBorder="1" applyAlignment="1">
      <alignment horizontal="center" vertical="center" wrapText="1"/>
    </xf>
    <xf numFmtId="0" fontId="97" fillId="31" borderId="38" xfId="517" applyFont="1" applyFill="1" applyBorder="1" applyAlignment="1">
      <alignment vertical="center" wrapText="1"/>
    </xf>
    <xf numFmtId="0" fontId="97" fillId="31" borderId="45" xfId="517" applyFont="1" applyFill="1" applyBorder="1" applyAlignment="1">
      <alignment horizontal="center" vertical="center" wrapText="1"/>
    </xf>
    <xf numFmtId="0" fontId="98" fillId="30" borderId="40" xfId="460" applyNumberFormat="1" applyFont="1" applyFill="1" applyBorder="1" applyAlignment="1">
      <alignment horizontal="center" vertical="center"/>
    </xf>
    <xf numFmtId="0" fontId="97" fillId="0" borderId="44" xfId="460" applyNumberFormat="1" applyFont="1" applyFill="1" applyBorder="1" applyAlignment="1">
      <alignment horizontal="center" vertical="center"/>
    </xf>
    <xf numFmtId="0" fontId="97" fillId="0" borderId="48" xfId="812" applyFont="1" applyFill="1" applyBorder="1" applyAlignment="1">
      <alignment horizontal="center" vertical="center" wrapText="1"/>
    </xf>
    <xf numFmtId="0" fontId="98" fillId="30" borderId="40" xfId="517" applyFont="1" applyFill="1" applyBorder="1" applyAlignment="1">
      <alignment horizontal="center" vertical="center"/>
    </xf>
    <xf numFmtId="0" fontId="97" fillId="0" borderId="44" xfId="517" applyFont="1" applyFill="1" applyBorder="1" applyAlignment="1">
      <alignment horizontal="center" vertical="center" wrapText="1"/>
    </xf>
    <xf numFmtId="0" fontId="97" fillId="0" borderId="44" xfId="517" applyFont="1" applyFill="1" applyBorder="1" applyAlignment="1">
      <alignment horizontal="center" vertical="center"/>
    </xf>
    <xf numFmtId="0" fontId="112" fillId="0" borderId="0" xfId="517" applyFont="1" applyFill="1" applyBorder="1">
      <alignment vertical="center"/>
    </xf>
    <xf numFmtId="178" fontId="97" fillId="0" borderId="41" xfId="651" applyFont="1" applyFill="1" applyBorder="1" applyAlignment="1">
      <alignment horizontal="center" vertical="center" wrapText="1"/>
    </xf>
    <xf numFmtId="0" fontId="97" fillId="0" borderId="40" xfId="517" applyNumberFormat="1" applyFont="1" applyFill="1" applyBorder="1" applyAlignment="1">
      <alignment horizontal="center" vertical="center"/>
    </xf>
    <xf numFmtId="0" fontId="98" fillId="30" borderId="40" xfId="651" applyNumberFormat="1" applyFont="1" applyFill="1" applyBorder="1" applyAlignment="1">
      <alignment horizontal="center" vertical="center"/>
    </xf>
    <xf numFmtId="0" fontId="97" fillId="0" borderId="44" xfId="651" applyNumberFormat="1" applyFont="1" applyFill="1" applyBorder="1" applyAlignment="1">
      <alignment horizontal="center" vertical="center"/>
    </xf>
    <xf numFmtId="0" fontId="97" fillId="0" borderId="41" xfId="517" applyFont="1" applyBorder="1" applyAlignment="1">
      <alignment horizontal="center" vertical="center" wrapText="1"/>
    </xf>
    <xf numFmtId="208" fontId="97" fillId="0" borderId="43" xfId="651" applyNumberFormat="1" applyFont="1" applyFill="1" applyBorder="1" applyAlignment="1">
      <alignment horizontal="center" vertical="center" wrapText="1"/>
    </xf>
    <xf numFmtId="208" fontId="97" fillId="0" borderId="40" xfId="651" applyNumberFormat="1" applyFont="1" applyFill="1" applyBorder="1" applyAlignment="1">
      <alignment horizontal="center" vertical="center" wrapText="1"/>
    </xf>
    <xf numFmtId="208" fontId="98" fillId="30" borderId="40" xfId="651" applyNumberFormat="1" applyFont="1" applyFill="1" applyBorder="1" applyAlignment="1">
      <alignment horizontal="center" vertical="center" wrapText="1"/>
    </xf>
    <xf numFmtId="41" fontId="104" fillId="30" borderId="20" xfId="650" applyFont="1" applyFill="1" applyBorder="1" applyAlignment="1">
      <alignment horizontal="center" vertical="center"/>
    </xf>
    <xf numFmtId="0" fontId="98" fillId="30" borderId="40" xfId="651" applyNumberFormat="1" applyFont="1" applyFill="1" applyBorder="1" applyAlignment="1">
      <alignment horizontal="center" vertical="center" wrapText="1"/>
    </xf>
    <xf numFmtId="0" fontId="97" fillId="0" borderId="40" xfId="810" applyFont="1" applyFill="1" applyBorder="1" applyAlignment="1">
      <alignment horizontal="center" vertical="center" wrapText="1"/>
    </xf>
    <xf numFmtId="0" fontId="97" fillId="0" borderId="44" xfId="810" applyFont="1" applyFill="1" applyBorder="1" applyAlignment="1">
      <alignment horizontal="center" vertical="center" wrapText="1"/>
    </xf>
    <xf numFmtId="41" fontId="98" fillId="30" borderId="20" xfId="650" applyFont="1" applyFill="1" applyBorder="1" applyAlignment="1">
      <alignment horizontal="right" vertical="center"/>
    </xf>
    <xf numFmtId="41" fontId="97" fillId="0" borderId="20" xfId="650" applyFont="1" applyFill="1" applyBorder="1" applyAlignment="1">
      <alignment horizontal="right" vertical="center"/>
    </xf>
    <xf numFmtId="41" fontId="97" fillId="0" borderId="22" xfId="650" applyFont="1" applyFill="1" applyBorder="1" applyAlignment="1">
      <alignment horizontal="right" vertical="center"/>
    </xf>
    <xf numFmtId="41" fontId="103" fillId="0" borderId="20" xfId="460" applyFont="1" applyFill="1" applyBorder="1" applyAlignment="1">
      <alignment horizontal="right" vertical="center"/>
    </xf>
    <xf numFmtId="41" fontId="103" fillId="0" borderId="24" xfId="460" applyFont="1" applyFill="1" applyBorder="1" applyAlignment="1">
      <alignment horizontal="right" vertical="center"/>
    </xf>
    <xf numFmtId="41" fontId="97" fillId="0" borderId="24" xfId="460" applyFont="1" applyFill="1" applyBorder="1" applyAlignment="1">
      <alignment horizontal="right" vertical="center"/>
    </xf>
    <xf numFmtId="41" fontId="104" fillId="30" borderId="24" xfId="650" applyFont="1" applyFill="1" applyBorder="1" applyAlignment="1">
      <alignment horizontal="right" vertical="center"/>
    </xf>
    <xf numFmtId="41" fontId="103" fillId="0" borderId="24" xfId="650" applyFont="1" applyFill="1" applyBorder="1" applyAlignment="1">
      <alignment horizontal="right" vertical="center"/>
    </xf>
    <xf numFmtId="41" fontId="97" fillId="0" borderId="24" xfId="650" applyFont="1" applyFill="1" applyBorder="1" applyAlignment="1">
      <alignment horizontal="right" vertical="center"/>
    </xf>
    <xf numFmtId="41" fontId="103" fillId="0" borderId="25" xfId="650" applyFont="1" applyFill="1" applyBorder="1" applyAlignment="1">
      <alignment horizontal="right" vertical="center"/>
    </xf>
    <xf numFmtId="41" fontId="97" fillId="0" borderId="8" xfId="460" applyFont="1" applyFill="1" applyBorder="1" applyAlignment="1">
      <alignment horizontal="right" vertical="center"/>
    </xf>
    <xf numFmtId="41" fontId="97" fillId="0" borderId="53" xfId="460" applyFont="1" applyFill="1" applyBorder="1" applyAlignment="1">
      <alignment horizontal="center" vertical="center" wrapText="1"/>
    </xf>
    <xf numFmtId="41" fontId="98" fillId="30" borderId="62" xfId="460" applyFont="1" applyFill="1" applyBorder="1" applyAlignment="1">
      <alignment horizontal="center" vertical="center" wrapText="1"/>
    </xf>
    <xf numFmtId="41" fontId="97" fillId="0" borderId="53" xfId="650" applyFont="1" applyFill="1" applyBorder="1" applyAlignment="1">
      <alignment horizontal="right" vertical="center" wrapText="1"/>
    </xf>
    <xf numFmtId="41" fontId="97" fillId="0" borderId="0" xfId="650" applyFont="1" applyFill="1" applyBorder="1" applyAlignment="1">
      <alignment horizontal="right" vertical="center" wrapText="1"/>
    </xf>
    <xf numFmtId="41" fontId="97" fillId="0" borderId="20" xfId="650" applyFont="1" applyFill="1" applyBorder="1" applyAlignment="1">
      <alignment horizontal="right" vertical="center" wrapText="1"/>
    </xf>
    <xf numFmtId="41" fontId="98" fillId="30" borderId="62" xfId="650" applyFont="1" applyFill="1" applyBorder="1" applyAlignment="1">
      <alignment horizontal="right" vertical="center" wrapText="1"/>
    </xf>
    <xf numFmtId="41" fontId="98" fillId="30" borderId="21" xfId="650" applyFont="1" applyFill="1" applyBorder="1" applyAlignment="1">
      <alignment horizontal="right" vertical="center" wrapText="1"/>
    </xf>
    <xf numFmtId="41" fontId="98" fillId="30" borderId="22" xfId="650" applyFont="1" applyFill="1" applyBorder="1" applyAlignment="1">
      <alignment horizontal="right" vertical="center" wrapText="1"/>
    </xf>
    <xf numFmtId="41" fontId="97" fillId="0" borderId="52" xfId="460" applyFont="1" applyFill="1" applyBorder="1" applyAlignment="1">
      <alignment horizontal="center" vertical="center" wrapText="1"/>
    </xf>
    <xf numFmtId="41" fontId="98" fillId="30" borderId="61" xfId="460" applyFont="1" applyFill="1" applyBorder="1" applyAlignment="1">
      <alignment horizontal="right" vertical="center"/>
    </xf>
    <xf numFmtId="41" fontId="97" fillId="0" borderId="63" xfId="460" applyFont="1" applyFill="1" applyBorder="1" applyAlignment="1">
      <alignment horizontal="center" vertical="center"/>
    </xf>
    <xf numFmtId="41" fontId="97" fillId="0" borderId="64" xfId="460" applyFont="1" applyFill="1" applyBorder="1" applyAlignment="1">
      <alignment horizontal="center" vertical="center"/>
    </xf>
    <xf numFmtId="41" fontId="97" fillId="0" borderId="53" xfId="460" applyFont="1" applyFill="1" applyBorder="1" applyAlignment="1">
      <alignment horizontal="center" vertical="center"/>
    </xf>
    <xf numFmtId="41" fontId="97" fillId="0" borderId="53" xfId="460" applyFont="1" applyFill="1" applyBorder="1" applyAlignment="1">
      <alignment vertical="center"/>
    </xf>
    <xf numFmtId="41" fontId="98" fillId="30" borderId="62" xfId="460" applyFont="1" applyFill="1" applyBorder="1" applyAlignment="1">
      <alignment horizontal="center" vertical="center"/>
    </xf>
    <xf numFmtId="0" fontId="40" fillId="0" borderId="0" xfId="517" applyFont="1" applyFill="1" applyAlignment="1">
      <alignment horizontal="right" vertical="center"/>
    </xf>
    <xf numFmtId="41" fontId="97" fillId="0" borderId="65" xfId="460" applyFont="1" applyFill="1" applyBorder="1" applyAlignment="1">
      <alignment horizontal="right" vertical="center"/>
    </xf>
    <xf numFmtId="41" fontId="97" fillId="0" borderId="56" xfId="460" applyFont="1" applyFill="1" applyBorder="1" applyAlignment="1">
      <alignment horizontal="right" vertical="center"/>
    </xf>
    <xf numFmtId="41" fontId="98" fillId="30" borderId="53" xfId="460" applyFont="1" applyFill="1" applyBorder="1" applyAlignment="1">
      <alignment vertical="center"/>
    </xf>
    <xf numFmtId="41" fontId="103" fillId="0" borderId="56" xfId="650" applyFont="1" applyFill="1" applyBorder="1" applyAlignment="1">
      <alignment horizontal="center" vertical="center" wrapText="1"/>
    </xf>
    <xf numFmtId="0" fontId="97" fillId="0" borderId="40" xfId="814" applyFont="1" applyFill="1" applyBorder="1" applyAlignment="1">
      <alignment horizontal="center" vertical="center"/>
    </xf>
    <xf numFmtId="0" fontId="98" fillId="30" borderId="44" xfId="814" applyFont="1" applyFill="1" applyBorder="1" applyAlignment="1">
      <alignment horizontal="center" vertical="center"/>
    </xf>
    <xf numFmtId="0" fontId="97" fillId="0" borderId="0" xfId="810" applyFont="1" applyFill="1" applyBorder="1" applyAlignment="1">
      <alignment horizontal="left" vertical="center"/>
    </xf>
    <xf numFmtId="0" fontId="97" fillId="0" borderId="0" xfId="810" applyFont="1" applyFill="1" applyBorder="1" applyAlignment="1">
      <alignment horizontal="left" vertical="center" wrapText="1"/>
    </xf>
    <xf numFmtId="0" fontId="97" fillId="0" borderId="0" xfId="814" applyFont="1" applyFill="1" applyBorder="1"/>
    <xf numFmtId="0" fontId="97" fillId="0" borderId="0" xfId="810" applyFont="1" applyFill="1" applyBorder="1" applyAlignment="1">
      <alignment vertical="center"/>
    </xf>
    <xf numFmtId="0" fontId="97" fillId="0" borderId="0" xfId="810" applyFont="1" applyFill="1" applyBorder="1" applyAlignment="1"/>
    <xf numFmtId="0" fontId="97" fillId="0" borderId="0" xfId="810" applyFont="1" applyFill="1" applyBorder="1" applyAlignment="1">
      <alignment horizontal="right" vertical="center"/>
    </xf>
    <xf numFmtId="41" fontId="98" fillId="30" borderId="21" xfId="650" applyFont="1" applyFill="1" applyBorder="1" applyAlignment="1">
      <alignment horizontal="right" vertical="center"/>
    </xf>
    <xf numFmtId="41" fontId="98" fillId="30" borderId="22" xfId="650" applyFont="1" applyFill="1" applyBorder="1" applyAlignment="1">
      <alignment horizontal="right" vertical="center"/>
    </xf>
    <xf numFmtId="0" fontId="97" fillId="0" borderId="37" xfId="568" applyFont="1" applyFill="1" applyBorder="1" applyAlignment="1">
      <alignment vertical="center"/>
    </xf>
    <xf numFmtId="41" fontId="125" fillId="0" borderId="0" xfId="517" quotePrefix="1" applyNumberFormat="1" applyFont="1" applyFill="1" applyBorder="1" applyAlignment="1" applyProtection="1">
      <alignment horizontal="center" vertical="center"/>
    </xf>
    <xf numFmtId="0" fontId="97" fillId="0" borderId="21" xfId="517" applyFont="1" applyFill="1" applyBorder="1" applyAlignment="1">
      <alignment horizontal="right" vertical="center"/>
    </xf>
    <xf numFmtId="3" fontId="97" fillId="0" borderId="6" xfId="517" applyNumberFormat="1" applyFont="1" applyFill="1" applyBorder="1" applyAlignment="1">
      <alignment horizontal="center" vertical="center" wrapText="1"/>
    </xf>
    <xf numFmtId="0" fontId="103" fillId="0" borderId="0" xfId="517" applyFont="1" applyFill="1" applyAlignment="1">
      <alignment horizontal="right" vertical="center"/>
    </xf>
    <xf numFmtId="41" fontId="125" fillId="0" borderId="67" xfId="517" quotePrefix="1" applyNumberFormat="1" applyFont="1" applyFill="1" applyBorder="1" applyAlignment="1" applyProtection="1">
      <alignment horizontal="center" vertical="center"/>
    </xf>
    <xf numFmtId="41" fontId="126" fillId="32" borderId="67" xfId="517" applyNumberFormat="1" applyFont="1" applyFill="1" applyBorder="1" applyAlignment="1" applyProtection="1">
      <alignment horizontal="center" vertical="center"/>
    </xf>
    <xf numFmtId="41" fontId="125" fillId="0" borderId="67" xfId="819" applyNumberFormat="1" applyFont="1" applyFill="1" applyBorder="1" applyAlignment="1" applyProtection="1">
      <alignment horizontal="center" vertical="center"/>
      <protection locked="0"/>
    </xf>
    <xf numFmtId="41" fontId="125" fillId="0" borderId="66" xfId="819" applyNumberFormat="1" applyFont="1" applyFill="1" applyBorder="1" applyAlignment="1" applyProtection="1">
      <alignment horizontal="center" vertical="center"/>
      <protection locked="0"/>
    </xf>
    <xf numFmtId="0" fontId="104" fillId="30" borderId="40" xfId="517" applyFont="1" applyFill="1" applyBorder="1" applyAlignment="1">
      <alignment horizontal="center" vertical="center"/>
    </xf>
    <xf numFmtId="41" fontId="103" fillId="0" borderId="56" xfId="650" applyFont="1" applyFill="1" applyBorder="1" applyAlignment="1">
      <alignment horizontal="center" vertical="center"/>
    </xf>
    <xf numFmtId="41" fontId="103" fillId="0" borderId="0" xfId="650" applyFont="1" applyFill="1" applyBorder="1" applyAlignment="1" applyProtection="1">
      <alignment vertical="center"/>
    </xf>
    <xf numFmtId="41" fontId="103" fillId="0" borderId="0" xfId="650" applyFont="1" applyFill="1" applyBorder="1" applyAlignment="1">
      <alignment vertical="center"/>
    </xf>
    <xf numFmtId="41" fontId="103" fillId="0" borderId="71" xfId="650" applyFont="1" applyFill="1" applyBorder="1" applyAlignment="1">
      <alignment vertical="center"/>
    </xf>
    <xf numFmtId="41" fontId="103" fillId="0" borderId="20" xfId="650" applyFont="1" applyFill="1" applyBorder="1" applyAlignment="1">
      <alignment vertical="center"/>
    </xf>
    <xf numFmtId="41" fontId="103" fillId="0" borderId="72" xfId="650" applyFont="1" applyFill="1" applyBorder="1" applyAlignment="1">
      <alignment vertical="center"/>
    </xf>
    <xf numFmtId="41" fontId="104" fillId="30" borderId="0" xfId="650" applyFont="1" applyFill="1" applyBorder="1" applyAlignment="1">
      <alignment vertical="center"/>
    </xf>
    <xf numFmtId="41" fontId="104" fillId="30" borderId="20" xfId="650" applyFont="1" applyFill="1" applyBorder="1" applyAlignment="1">
      <alignment vertical="center"/>
    </xf>
    <xf numFmtId="41" fontId="104" fillId="30" borderId="72" xfId="650" applyFont="1" applyFill="1" applyBorder="1" applyAlignment="1">
      <alignment vertical="center"/>
    </xf>
    <xf numFmtId="37" fontId="125" fillId="0" borderId="0" xfId="0" applyNumberFormat="1" applyFont="1" applyFill="1" applyBorder="1" applyAlignment="1">
      <alignment vertical="center"/>
    </xf>
    <xf numFmtId="0" fontId="97" fillId="0" borderId="20" xfId="517" applyFont="1" applyFill="1" applyBorder="1" applyAlignment="1">
      <alignment vertical="center"/>
    </xf>
    <xf numFmtId="0" fontId="97" fillId="0" borderId="72" xfId="517" applyFont="1" applyFill="1" applyBorder="1" applyAlignment="1">
      <alignment vertical="center"/>
    </xf>
    <xf numFmtId="37" fontId="125" fillId="0" borderId="2" xfId="0" applyNumberFormat="1" applyFont="1" applyFill="1" applyBorder="1" applyAlignment="1">
      <alignment vertical="center"/>
    </xf>
    <xf numFmtId="37" fontId="125" fillId="0" borderId="68" xfId="0" applyNumberFormat="1" applyFont="1" applyFill="1" applyBorder="1" applyAlignment="1">
      <alignment vertical="center"/>
    </xf>
    <xf numFmtId="37" fontId="125" fillId="0" borderId="69" xfId="0" applyNumberFormat="1" applyFont="1" applyFill="1" applyBorder="1" applyAlignment="1">
      <alignment vertical="center"/>
    </xf>
    <xf numFmtId="37" fontId="125" fillId="0" borderId="70" xfId="0" applyNumberFormat="1" applyFont="1" applyFill="1" applyBorder="1" applyAlignment="1">
      <alignment vertical="center"/>
    </xf>
    <xf numFmtId="0" fontId="97" fillId="0" borderId="73" xfId="517" applyFont="1" applyFill="1" applyBorder="1" applyAlignment="1">
      <alignment vertical="center"/>
    </xf>
    <xf numFmtId="41" fontId="103" fillId="0" borderId="21" xfId="650" applyFont="1" applyFill="1" applyBorder="1" applyAlignment="1">
      <alignment vertical="center"/>
    </xf>
    <xf numFmtId="41" fontId="97" fillId="0" borderId="2" xfId="650" applyFont="1" applyFill="1" applyBorder="1" applyAlignment="1">
      <alignment horizontal="center" vertical="center"/>
    </xf>
    <xf numFmtId="41" fontId="97" fillId="0" borderId="71" xfId="650" applyFont="1" applyFill="1" applyBorder="1" applyAlignment="1">
      <alignment horizontal="center" vertical="center"/>
    </xf>
    <xf numFmtId="41" fontId="97" fillId="0" borderId="72" xfId="650" applyFont="1" applyFill="1" applyBorder="1" applyAlignment="1">
      <alignment horizontal="center" vertical="center"/>
    </xf>
    <xf numFmtId="41" fontId="98" fillId="30" borderId="73" xfId="650" applyFont="1" applyFill="1" applyBorder="1" applyAlignment="1">
      <alignment vertical="center"/>
    </xf>
    <xf numFmtId="0" fontId="97" fillId="0" borderId="39" xfId="517" applyFont="1" applyFill="1" applyBorder="1" applyAlignment="1">
      <alignment horizontal="center" vertical="center" wrapText="1"/>
    </xf>
    <xf numFmtId="0" fontId="97" fillId="0" borderId="47" xfId="517" applyFont="1" applyFill="1" applyBorder="1" applyAlignment="1">
      <alignment horizontal="center" vertical="center" wrapText="1"/>
    </xf>
    <xf numFmtId="0" fontId="97" fillId="0" borderId="40" xfId="517" applyFont="1" applyFill="1" applyBorder="1" applyAlignment="1">
      <alignment horizontal="center" vertical="center"/>
    </xf>
    <xf numFmtId="0" fontId="97" fillId="0" borderId="50" xfId="517" applyFont="1" applyFill="1" applyBorder="1" applyAlignment="1">
      <alignment horizontal="center" vertical="center" wrapText="1"/>
    </xf>
    <xf numFmtId="0" fontId="97" fillId="0" borderId="51" xfId="517" applyFont="1" applyFill="1" applyBorder="1" applyAlignment="1">
      <alignment horizontal="center" vertical="center" wrapText="1"/>
    </xf>
    <xf numFmtId="178" fontId="97" fillId="0" borderId="43" xfId="651" applyFont="1" applyFill="1" applyBorder="1" applyAlignment="1">
      <alignment horizontal="center" vertical="center" wrapText="1"/>
    </xf>
    <xf numFmtId="3" fontId="97" fillId="0" borderId="51" xfId="517" applyNumberFormat="1" applyFont="1" applyFill="1" applyBorder="1" applyAlignment="1">
      <alignment horizontal="center" vertical="center" wrapText="1"/>
    </xf>
    <xf numFmtId="0" fontId="97" fillId="0" borderId="0" xfId="517" applyFont="1" applyFill="1" applyBorder="1" applyAlignment="1">
      <alignment horizontal="center" vertical="center" wrapText="1"/>
    </xf>
    <xf numFmtId="0" fontId="97" fillId="0" borderId="45" xfId="517" applyFont="1" applyFill="1" applyBorder="1" applyAlignment="1">
      <alignment horizontal="center" vertical="center" wrapText="1"/>
    </xf>
    <xf numFmtId="0" fontId="97" fillId="0" borderId="39" xfId="812" applyFont="1" applyFill="1" applyBorder="1" applyAlignment="1">
      <alignment horizontal="center" vertical="center" wrapText="1"/>
    </xf>
    <xf numFmtId="0" fontId="97" fillId="31" borderId="28" xfId="517" applyFont="1" applyFill="1" applyBorder="1" applyAlignment="1">
      <alignment horizontal="center" vertical="center" wrapText="1"/>
    </xf>
    <xf numFmtId="0" fontId="97" fillId="31" borderId="7" xfId="517" applyFont="1" applyFill="1" applyBorder="1" applyAlignment="1">
      <alignment horizontal="center" vertical="center" wrapText="1"/>
    </xf>
    <xf numFmtId="0" fontId="97" fillId="0" borderId="31" xfId="517" applyFont="1" applyFill="1" applyBorder="1" applyAlignment="1">
      <alignment horizontal="center" vertical="center" wrapText="1"/>
    </xf>
    <xf numFmtId="0" fontId="97" fillId="0" borderId="41" xfId="517"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178" fontId="97" fillId="0" borderId="39" xfId="651" applyFont="1" applyFill="1" applyBorder="1" applyAlignment="1">
      <alignment horizontal="center" vertical="center" wrapText="1"/>
    </xf>
    <xf numFmtId="49" fontId="97" fillId="0" borderId="39" xfId="813" applyNumberFormat="1" applyFont="1" applyFill="1" applyBorder="1" applyAlignment="1">
      <alignment horizontal="center" vertical="center" wrapText="1"/>
    </xf>
    <xf numFmtId="41" fontId="97" fillId="0" borderId="72" xfId="460" applyFont="1" applyFill="1" applyBorder="1" applyAlignment="1">
      <alignment horizontal="right" vertical="center"/>
    </xf>
    <xf numFmtId="41" fontId="98" fillId="30" borderId="72" xfId="650" applyFont="1" applyFill="1" applyBorder="1" applyAlignment="1">
      <alignment horizontal="right" vertical="center"/>
    </xf>
    <xf numFmtId="41" fontId="97" fillId="0" borderId="72" xfId="650" applyFont="1" applyFill="1" applyBorder="1" applyAlignment="1">
      <alignment horizontal="right" vertical="center"/>
    </xf>
    <xf numFmtId="41" fontId="97" fillId="0" borderId="73" xfId="650" applyFont="1" applyFill="1" applyBorder="1" applyAlignment="1">
      <alignment horizontal="right" vertical="center"/>
    </xf>
    <xf numFmtId="41" fontId="97" fillId="0" borderId="67" xfId="460" applyFont="1" applyFill="1" applyBorder="1" applyAlignment="1">
      <alignment horizontal="center" vertical="center"/>
    </xf>
    <xf numFmtId="41" fontId="98" fillId="30" borderId="66" xfId="460" applyFont="1" applyFill="1" applyBorder="1" applyAlignment="1">
      <alignment vertical="center"/>
    </xf>
    <xf numFmtId="41" fontId="97" fillId="0" borderId="75" xfId="460" applyFont="1" applyFill="1" applyBorder="1" applyAlignment="1">
      <alignment horizontal="center" vertical="center"/>
    </xf>
    <xf numFmtId="41" fontId="98" fillId="30" borderId="76" xfId="460" applyFont="1" applyFill="1" applyBorder="1" applyAlignment="1">
      <alignment vertical="center"/>
    </xf>
    <xf numFmtId="41" fontId="97" fillId="0" borderId="72" xfId="460" applyFont="1" applyFill="1" applyBorder="1" applyAlignment="1">
      <alignment horizontal="center" vertical="center"/>
    </xf>
    <xf numFmtId="41" fontId="98" fillId="30" borderId="73" xfId="460" applyFont="1" applyFill="1" applyBorder="1" applyAlignment="1">
      <alignment vertical="center"/>
    </xf>
    <xf numFmtId="41" fontId="98" fillId="30" borderId="66" xfId="460" applyFont="1" applyFill="1" applyBorder="1" applyAlignment="1">
      <alignment horizontal="center" vertical="center"/>
    </xf>
    <xf numFmtId="41" fontId="98" fillId="30" borderId="76" xfId="460" applyFont="1" applyFill="1" applyBorder="1" applyAlignment="1">
      <alignment horizontal="center" vertical="center"/>
    </xf>
    <xf numFmtId="41" fontId="98" fillId="30" borderId="72" xfId="460" applyFont="1" applyFill="1" applyBorder="1" applyAlignment="1">
      <alignment horizontal="center" vertical="center"/>
    </xf>
    <xf numFmtId="41" fontId="97" fillId="0" borderId="72" xfId="460" applyFont="1" applyFill="1" applyBorder="1" applyAlignment="1">
      <alignment vertical="center"/>
    </xf>
    <xf numFmtId="41" fontId="97" fillId="0" borderId="73" xfId="460" applyFont="1" applyFill="1" applyBorder="1" applyAlignment="1">
      <alignment horizontal="center" vertical="center"/>
    </xf>
    <xf numFmtId="41" fontId="98" fillId="30" borderId="73" xfId="460" applyFont="1" applyFill="1" applyBorder="1" applyAlignment="1">
      <alignment horizontal="center" vertical="center"/>
    </xf>
    <xf numFmtId="41" fontId="97" fillId="0" borderId="72" xfId="650" applyFont="1" applyFill="1" applyBorder="1" applyAlignment="1">
      <alignment horizontal="center" vertical="center" wrapText="1"/>
    </xf>
    <xf numFmtId="41" fontId="98" fillId="30" borderId="73" xfId="650" applyFont="1" applyFill="1" applyBorder="1" applyAlignment="1">
      <alignment horizontal="center" vertical="center" wrapText="1"/>
    </xf>
    <xf numFmtId="0" fontId="97" fillId="0" borderId="0" xfId="517" applyFont="1" applyFill="1" applyBorder="1" applyAlignment="1">
      <alignment horizontal="center" vertical="center"/>
    </xf>
    <xf numFmtId="0" fontId="103" fillId="0" borderId="0" xfId="517" applyFont="1" applyFill="1" applyBorder="1" applyAlignment="1">
      <alignment vertical="center"/>
    </xf>
    <xf numFmtId="0" fontId="103" fillId="0" borderId="0" xfId="517" applyFont="1" applyFill="1">
      <alignment vertical="center"/>
    </xf>
    <xf numFmtId="0" fontId="125" fillId="0" borderId="40" xfId="517" quotePrefix="1" applyNumberFormat="1" applyFont="1" applyFill="1" applyBorder="1" applyAlignment="1" applyProtection="1">
      <alignment horizontal="center" vertical="center"/>
    </xf>
    <xf numFmtId="41" fontId="125" fillId="0" borderId="20" xfId="517" quotePrefix="1" applyNumberFormat="1" applyFont="1" applyFill="1" applyBorder="1" applyAlignment="1" applyProtection="1">
      <alignment horizontal="center" vertical="center"/>
    </xf>
    <xf numFmtId="0" fontId="126" fillId="32" borderId="40" xfId="517" quotePrefix="1" applyNumberFormat="1" applyFont="1" applyFill="1" applyBorder="1" applyAlignment="1" applyProtection="1">
      <alignment horizontal="center" vertical="center"/>
    </xf>
    <xf numFmtId="41" fontId="126" fillId="32" borderId="20" xfId="517" applyNumberFormat="1" applyFont="1" applyFill="1" applyBorder="1" applyAlignment="1" applyProtection="1">
      <alignment horizontal="center" vertical="center"/>
    </xf>
    <xf numFmtId="0" fontId="125" fillId="0" borderId="40" xfId="517" applyNumberFormat="1" applyFont="1" applyFill="1" applyBorder="1" applyAlignment="1" applyProtection="1">
      <alignment horizontal="center" vertical="center"/>
    </xf>
    <xf numFmtId="41" fontId="125" fillId="0" borderId="20" xfId="819" applyNumberFormat="1" applyFont="1" applyFill="1" applyBorder="1" applyAlignment="1" applyProtection="1">
      <alignment horizontal="center" vertical="center"/>
      <protection locked="0"/>
    </xf>
    <xf numFmtId="0" fontId="125" fillId="0" borderId="44" xfId="517" applyNumberFormat="1" applyFont="1" applyFill="1" applyBorder="1" applyAlignment="1" applyProtection="1">
      <alignment horizontal="center" vertical="center"/>
    </xf>
    <xf numFmtId="41" fontId="125" fillId="0" borderId="22" xfId="819" applyNumberFormat="1" applyFont="1" applyFill="1" applyBorder="1" applyAlignment="1" applyProtection="1">
      <alignment horizontal="center" vertical="center"/>
      <protection locked="0"/>
    </xf>
    <xf numFmtId="41" fontId="103" fillId="0" borderId="72" xfId="460" applyFont="1" applyFill="1" applyBorder="1" applyAlignment="1">
      <alignment horizontal="right" vertical="center"/>
    </xf>
    <xf numFmtId="41" fontId="104" fillId="30" borderId="72" xfId="650" applyFont="1" applyFill="1" applyBorder="1" applyAlignment="1">
      <alignment horizontal="center" vertical="center"/>
    </xf>
    <xf numFmtId="41" fontId="97" fillId="0" borderId="72" xfId="650" applyFont="1" applyFill="1" applyBorder="1" applyAlignment="1">
      <alignment vertical="center"/>
    </xf>
    <xf numFmtId="41" fontId="103" fillId="0" borderId="72" xfId="650" applyFont="1" applyFill="1" applyBorder="1" applyAlignment="1">
      <alignment horizontal="center" vertical="center"/>
    </xf>
    <xf numFmtId="41" fontId="103" fillId="0" borderId="72" xfId="460" applyFont="1" applyFill="1" applyBorder="1" applyAlignment="1">
      <alignment horizontal="center" vertical="center"/>
    </xf>
    <xf numFmtId="41" fontId="98" fillId="30" borderId="53" xfId="650" applyFont="1" applyFill="1" applyBorder="1" applyAlignment="1">
      <alignment horizontal="center" vertical="center"/>
    </xf>
    <xf numFmtId="41" fontId="97" fillId="0" borderId="53" xfId="650" applyFont="1" applyFill="1" applyBorder="1" applyAlignment="1">
      <alignment vertical="center"/>
    </xf>
    <xf numFmtId="41" fontId="97" fillId="0" borderId="53" xfId="650" applyFont="1" applyFill="1" applyBorder="1" applyAlignment="1">
      <alignment horizontal="center" vertical="center"/>
    </xf>
    <xf numFmtId="41" fontId="97" fillId="0" borderId="72" xfId="650" applyFont="1" applyFill="1" applyBorder="1" applyAlignment="1">
      <alignment horizontal="right" vertical="center" wrapText="1"/>
    </xf>
    <xf numFmtId="41" fontId="98" fillId="30" borderId="73" xfId="650" applyFont="1" applyFill="1" applyBorder="1" applyAlignment="1">
      <alignment horizontal="right" vertical="center" wrapText="1"/>
    </xf>
    <xf numFmtId="41" fontId="97" fillId="0" borderId="72" xfId="460" applyFont="1" applyFill="1" applyBorder="1" applyAlignment="1">
      <alignment horizontal="center" vertical="center" wrapText="1"/>
    </xf>
    <xf numFmtId="41" fontId="98" fillId="30" borderId="73" xfId="460" applyFont="1" applyFill="1" applyBorder="1" applyAlignment="1">
      <alignment horizontal="right" vertical="center" wrapText="1"/>
    </xf>
    <xf numFmtId="41" fontId="97" fillId="0" borderId="67" xfId="460" applyFont="1" applyFill="1" applyBorder="1" applyAlignment="1">
      <alignment horizontal="right" vertical="center" wrapText="1"/>
    </xf>
    <xf numFmtId="41" fontId="98" fillId="30" borderId="66" xfId="460" applyFont="1" applyFill="1" applyBorder="1" applyAlignment="1">
      <alignment horizontal="right" vertical="center" wrapText="1"/>
    </xf>
    <xf numFmtId="41" fontId="97" fillId="0" borderId="75" xfId="460" applyFont="1" applyFill="1" applyBorder="1" applyAlignment="1">
      <alignment horizontal="right" vertical="center" wrapText="1"/>
    </xf>
    <xf numFmtId="41" fontId="98" fillId="30" borderId="76" xfId="460" applyFont="1" applyFill="1" applyBorder="1" applyAlignment="1">
      <alignment horizontal="right" vertical="center" wrapText="1"/>
    </xf>
    <xf numFmtId="0" fontId="127" fillId="0" borderId="0" xfId="517" applyFont="1" applyFill="1" applyBorder="1" applyAlignment="1">
      <alignment vertical="center" shrinkToFit="1"/>
    </xf>
    <xf numFmtId="41" fontId="97" fillId="0" borderId="67" xfId="460" applyFont="1" applyFill="1" applyBorder="1" applyAlignment="1">
      <alignment horizontal="right" vertical="center"/>
    </xf>
    <xf numFmtId="41" fontId="98" fillId="30" borderId="66" xfId="460" applyFont="1" applyFill="1" applyBorder="1" applyAlignment="1">
      <alignment horizontal="right" vertical="center"/>
    </xf>
    <xf numFmtId="41" fontId="98" fillId="30" borderId="73" xfId="460" applyFont="1" applyFill="1" applyBorder="1" applyAlignment="1">
      <alignment horizontal="right" vertical="center"/>
    </xf>
    <xf numFmtId="41" fontId="97" fillId="0" borderId="72" xfId="460" applyFont="1" applyBorder="1" applyAlignment="1">
      <alignment horizontal="right" vertical="center" wrapText="1"/>
    </xf>
    <xf numFmtId="41" fontId="97" fillId="0" borderId="72" xfId="460" applyFont="1" applyFill="1" applyBorder="1" applyAlignment="1">
      <alignment horizontal="right" vertical="center" wrapText="1"/>
    </xf>
    <xf numFmtId="41" fontId="98" fillId="30" borderId="72" xfId="460" applyFont="1" applyFill="1" applyBorder="1" applyAlignment="1">
      <alignment horizontal="right" vertical="center" wrapText="1"/>
    </xf>
    <xf numFmtId="41" fontId="97" fillId="0" borderId="73" xfId="460" applyFont="1" applyFill="1" applyBorder="1" applyAlignment="1">
      <alignment horizontal="right" vertical="center" wrapText="1"/>
    </xf>
    <xf numFmtId="0" fontId="97" fillId="0" borderId="0" xfId="517" applyFont="1" applyFill="1" applyAlignment="1">
      <alignment vertical="top"/>
    </xf>
    <xf numFmtId="0" fontId="40" fillId="0" borderId="0" xfId="517" applyFont="1" applyFill="1" applyAlignment="1">
      <alignment vertical="top"/>
    </xf>
    <xf numFmtId="41" fontId="97" fillId="0" borderId="73" xfId="650" applyFont="1" applyFill="1" applyBorder="1" applyAlignment="1">
      <alignment horizontal="center" vertical="center"/>
    </xf>
    <xf numFmtId="41" fontId="98" fillId="30" borderId="73" xfId="650" applyFont="1" applyFill="1" applyBorder="1" applyAlignment="1">
      <alignment horizontal="right" vertical="center"/>
    </xf>
    <xf numFmtId="41" fontId="98" fillId="30" borderId="72" xfId="460" applyFont="1" applyFill="1" applyBorder="1" applyAlignment="1">
      <alignment horizontal="right" vertical="center"/>
    </xf>
    <xf numFmtId="41" fontId="97" fillId="0" borderId="73" xfId="460" applyFont="1" applyFill="1" applyBorder="1" applyAlignment="1">
      <alignment horizontal="right" vertical="center"/>
    </xf>
    <xf numFmtId="41" fontId="97" fillId="0" borderId="75" xfId="460" applyFont="1" applyFill="1" applyBorder="1" applyAlignment="1">
      <alignment horizontal="right" vertical="center"/>
    </xf>
    <xf numFmtId="41" fontId="97" fillId="0" borderId="76" xfId="460" applyFont="1" applyFill="1" applyBorder="1" applyAlignment="1">
      <alignment horizontal="right" vertical="center"/>
    </xf>
    <xf numFmtId="41" fontId="98" fillId="30" borderId="72" xfId="460" applyFont="1" applyFill="1" applyBorder="1" applyAlignment="1">
      <alignment vertical="center"/>
    </xf>
    <xf numFmtId="41" fontId="97" fillId="0" borderId="73" xfId="460" applyFont="1" applyFill="1" applyBorder="1" applyAlignment="1">
      <alignment vertical="center"/>
    </xf>
    <xf numFmtId="41" fontId="98" fillId="30" borderId="73" xfId="460" applyFont="1" applyFill="1" applyBorder="1" applyAlignment="1">
      <alignment horizontal="center" vertical="center" wrapText="1"/>
    </xf>
    <xf numFmtId="41" fontId="103" fillId="0" borderId="71" xfId="650" applyFont="1" applyFill="1" applyBorder="1" applyAlignment="1">
      <alignment horizontal="center" vertical="center" wrapText="1"/>
    </xf>
    <xf numFmtId="41" fontId="103" fillId="0" borderId="72" xfId="650" applyFont="1" applyFill="1" applyBorder="1" applyAlignment="1">
      <alignment horizontal="center" vertical="center" wrapText="1"/>
    </xf>
    <xf numFmtId="41" fontId="104" fillId="30" borderId="73" xfId="650" applyFont="1" applyFill="1" applyBorder="1" applyAlignment="1">
      <alignment horizontal="center" vertical="center" wrapText="1"/>
    </xf>
    <xf numFmtId="41" fontId="97" fillId="0" borderId="71" xfId="650" applyFont="1" applyFill="1" applyBorder="1" applyAlignment="1">
      <alignment horizontal="center" vertical="center" wrapText="1"/>
    </xf>
    <xf numFmtId="41" fontId="97" fillId="0" borderId="77" xfId="460" applyFont="1" applyFill="1" applyBorder="1" applyAlignment="1">
      <alignment horizontal="center" vertical="center"/>
    </xf>
    <xf numFmtId="41" fontId="98" fillId="30" borderId="77" xfId="460" applyFont="1" applyFill="1" applyBorder="1" applyAlignment="1">
      <alignment horizontal="center" vertical="center"/>
    </xf>
    <xf numFmtId="41" fontId="97" fillId="0" borderId="77" xfId="460" applyFont="1" applyFill="1" applyBorder="1" applyAlignment="1">
      <alignment vertical="center"/>
    </xf>
    <xf numFmtId="41" fontId="97" fillId="0" borderId="78" xfId="460" applyFont="1" applyFill="1" applyBorder="1" applyAlignment="1">
      <alignment horizontal="center" vertical="center"/>
    </xf>
    <xf numFmtId="0" fontId="13" fillId="0" borderId="0" xfId="517" applyFont="1" applyBorder="1">
      <alignment vertical="center"/>
    </xf>
    <xf numFmtId="0" fontId="99" fillId="0" borderId="0" xfId="517" applyFont="1" applyBorder="1" applyAlignment="1">
      <alignment horizontal="right" vertical="center"/>
    </xf>
    <xf numFmtId="0" fontId="103" fillId="0" borderId="37" xfId="517" applyFont="1" applyFill="1" applyBorder="1" applyAlignment="1">
      <alignment horizontal="right" vertical="center"/>
    </xf>
    <xf numFmtId="0" fontId="99" fillId="0" borderId="35" xfId="113" applyFont="1" applyFill="1" applyBorder="1" applyAlignment="1">
      <alignment vertical="center"/>
    </xf>
    <xf numFmtId="0" fontId="99" fillId="0" borderId="37" xfId="113" applyFont="1" applyFill="1" applyBorder="1" applyAlignment="1">
      <alignment vertical="center"/>
    </xf>
    <xf numFmtId="0" fontId="97" fillId="0" borderId="39" xfId="517" applyFont="1" applyFill="1" applyBorder="1" applyAlignment="1">
      <alignment horizontal="center" vertical="center" wrapText="1"/>
    </xf>
    <xf numFmtId="0" fontId="97" fillId="0" borderId="40" xfId="517" applyFont="1" applyFill="1" applyBorder="1" applyAlignment="1">
      <alignment horizontal="center" vertical="center"/>
    </xf>
    <xf numFmtId="0" fontId="97" fillId="0" borderId="2" xfId="517" applyFont="1" applyFill="1" applyBorder="1" applyAlignment="1">
      <alignment horizontal="center" vertical="center" wrapText="1"/>
    </xf>
    <xf numFmtId="0" fontId="97" fillId="0" borderId="0" xfId="517" applyFont="1" applyFill="1" applyBorder="1" applyAlignment="1">
      <alignment horizontal="center" vertical="center" wrapText="1"/>
    </xf>
    <xf numFmtId="0" fontId="97" fillId="0" borderId="41" xfId="517"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0" fontId="97" fillId="0" borderId="40" xfId="517" applyFont="1" applyFill="1" applyBorder="1" applyAlignment="1">
      <alignment horizontal="center" vertical="center"/>
    </xf>
    <xf numFmtId="0" fontId="97" fillId="0" borderId="40" xfId="651" applyNumberFormat="1" applyFont="1" applyFill="1" applyBorder="1" applyAlignment="1">
      <alignment horizontal="center" vertical="center" wrapText="1"/>
    </xf>
    <xf numFmtId="0" fontId="97" fillId="0" borderId="2" xfId="517" applyFont="1" applyFill="1" applyBorder="1" applyAlignment="1">
      <alignment vertical="center"/>
    </xf>
    <xf numFmtId="41" fontId="97" fillId="0" borderId="2" xfId="460" applyFont="1" applyFill="1" applyBorder="1" applyAlignment="1">
      <alignment horizontal="right" vertical="center" wrapText="1"/>
    </xf>
    <xf numFmtId="41" fontId="97" fillId="0" borderId="2" xfId="650" applyFont="1" applyFill="1" applyBorder="1" applyAlignment="1">
      <alignment horizontal="right" vertical="center" wrapText="1"/>
    </xf>
    <xf numFmtId="41" fontId="97" fillId="0" borderId="2" xfId="460" applyFont="1" applyFill="1" applyBorder="1" applyAlignment="1">
      <alignment vertical="center" wrapText="1" shrinkToFit="1"/>
    </xf>
    <xf numFmtId="41" fontId="97" fillId="0" borderId="0" xfId="460" applyFont="1" applyFill="1" applyBorder="1" applyAlignment="1">
      <alignment vertical="center" wrapText="1" shrinkToFit="1"/>
    </xf>
    <xf numFmtId="41" fontId="98" fillId="0" borderId="2" xfId="650" applyFont="1" applyFill="1" applyBorder="1" applyAlignment="1">
      <alignment horizontal="right" vertical="center" wrapText="1"/>
    </xf>
    <xf numFmtId="41" fontId="98" fillId="0" borderId="0" xfId="650" applyFont="1" applyFill="1" applyBorder="1" applyAlignment="1">
      <alignment horizontal="right" vertical="center" wrapText="1"/>
    </xf>
    <xf numFmtId="0" fontId="98" fillId="33" borderId="44" xfId="517" applyFont="1" applyFill="1" applyBorder="1" applyAlignment="1">
      <alignment horizontal="center" vertical="center"/>
    </xf>
    <xf numFmtId="41" fontId="98" fillId="33" borderId="21" xfId="460" applyFont="1" applyFill="1" applyBorder="1" applyAlignment="1">
      <alignment horizontal="right" vertical="center" wrapText="1"/>
    </xf>
    <xf numFmtId="41" fontId="98" fillId="33" borderId="73" xfId="460" applyFont="1" applyFill="1" applyBorder="1" applyAlignment="1">
      <alignment horizontal="right" vertical="center" wrapText="1"/>
    </xf>
    <xf numFmtId="41" fontId="98" fillId="33" borderId="22" xfId="460" applyFont="1" applyFill="1" applyBorder="1" applyAlignment="1">
      <alignment horizontal="right" vertical="center" wrapText="1"/>
    </xf>
    <xf numFmtId="41" fontId="98" fillId="33" borderId="21" xfId="650" applyFont="1" applyFill="1" applyBorder="1" applyAlignment="1">
      <alignment horizontal="right" vertical="center" wrapText="1"/>
    </xf>
    <xf numFmtId="41" fontId="98" fillId="33" borderId="73" xfId="650" applyFont="1" applyFill="1" applyBorder="1" applyAlignment="1">
      <alignment horizontal="right" vertical="center" wrapText="1"/>
    </xf>
    <xf numFmtId="41" fontId="98" fillId="33" borderId="22" xfId="650" applyFont="1" applyFill="1" applyBorder="1" applyAlignment="1">
      <alignment horizontal="right" vertical="center" wrapText="1"/>
    </xf>
    <xf numFmtId="0" fontId="98" fillId="0" borderId="0" xfId="517" applyFont="1" applyFill="1" applyBorder="1">
      <alignment vertical="center"/>
    </xf>
    <xf numFmtId="0" fontId="122" fillId="0" borderId="0" xfId="517" applyFont="1" applyFill="1" applyBorder="1">
      <alignment vertical="center"/>
    </xf>
    <xf numFmtId="0" fontId="112" fillId="30" borderId="0" xfId="517" applyFont="1" applyFill="1" applyBorder="1">
      <alignment vertical="center"/>
    </xf>
    <xf numFmtId="0" fontId="97" fillId="0" borderId="40" xfId="517" applyFont="1" applyFill="1" applyBorder="1" applyAlignment="1">
      <alignment horizontal="center" vertical="center"/>
    </xf>
    <xf numFmtId="0" fontId="97" fillId="0" borderId="40" xfId="814" applyFont="1" applyFill="1" applyBorder="1" applyAlignment="1">
      <alignment horizontal="center" vertical="center"/>
    </xf>
    <xf numFmtId="41" fontId="125" fillId="0" borderId="67" xfId="517" applyNumberFormat="1" applyFont="1" applyFill="1" applyBorder="1" applyAlignment="1" applyProtection="1">
      <alignment horizontal="center" vertical="center"/>
    </xf>
    <xf numFmtId="41" fontId="125" fillId="0" borderId="20" xfId="517" applyNumberFormat="1" applyFont="1" applyFill="1" applyBorder="1" applyAlignment="1" applyProtection="1">
      <alignment horizontal="center" vertical="center"/>
    </xf>
    <xf numFmtId="41" fontId="97" fillId="0" borderId="0" xfId="650" applyFont="1" applyFill="1" applyBorder="1" applyAlignment="1">
      <alignment vertical="center"/>
    </xf>
    <xf numFmtId="0" fontId="103" fillId="0" borderId="40" xfId="517" applyFont="1" applyFill="1" applyBorder="1" applyAlignment="1">
      <alignment horizontal="center" vertical="center"/>
    </xf>
    <xf numFmtId="0" fontId="97" fillId="0" borderId="2" xfId="517" applyNumberFormat="1" applyFont="1" applyFill="1" applyBorder="1" applyAlignment="1">
      <alignment horizontal="center" vertical="center"/>
    </xf>
    <xf numFmtId="41" fontId="97" fillId="0" borderId="64" xfId="650" applyFont="1" applyFill="1" applyBorder="1" applyAlignment="1">
      <alignment horizontal="center" vertical="center"/>
    </xf>
    <xf numFmtId="41" fontId="97" fillId="0" borderId="2" xfId="650" applyFont="1" applyFill="1" applyBorder="1" applyAlignment="1">
      <alignment vertical="center"/>
    </xf>
    <xf numFmtId="0" fontId="104" fillId="30" borderId="23" xfId="517" applyNumberFormat="1" applyFont="1" applyFill="1" applyBorder="1" applyAlignment="1">
      <alignment horizontal="center" vertical="center"/>
    </xf>
    <xf numFmtId="41" fontId="104" fillId="30" borderId="74" xfId="650" applyFont="1" applyFill="1" applyBorder="1" applyAlignment="1">
      <alignment horizontal="center" vertical="center"/>
    </xf>
    <xf numFmtId="41" fontId="104" fillId="30" borderId="21" xfId="650" applyFont="1" applyFill="1" applyBorder="1" applyAlignment="1">
      <alignment horizontal="center" vertical="center"/>
    </xf>
    <xf numFmtId="41" fontId="104" fillId="30" borderId="21" xfId="650" applyFont="1" applyFill="1" applyBorder="1" applyAlignment="1">
      <alignment vertical="center"/>
    </xf>
    <xf numFmtId="41" fontId="104" fillId="30" borderId="23" xfId="650" applyFont="1" applyFill="1" applyBorder="1" applyAlignment="1">
      <alignment vertical="center"/>
    </xf>
    <xf numFmtId="41" fontId="104" fillId="30" borderId="73" xfId="650" applyFont="1" applyFill="1" applyBorder="1" applyAlignment="1">
      <alignment vertical="center"/>
    </xf>
    <xf numFmtId="41" fontId="104" fillId="30" borderId="22" xfId="650" applyFont="1" applyFill="1" applyBorder="1" applyAlignment="1">
      <alignment vertical="center"/>
    </xf>
    <xf numFmtId="0" fontId="128" fillId="30" borderId="0" xfId="517" applyFont="1" applyFill="1" applyBorder="1">
      <alignment vertical="center"/>
    </xf>
    <xf numFmtId="1" fontId="103" fillId="0" borderId="36" xfId="652" applyNumberFormat="1" applyFont="1" applyFill="1" applyBorder="1" applyAlignment="1">
      <alignment horizontal="center" vertical="center" wrapText="1"/>
    </xf>
    <xf numFmtId="176" fontId="103" fillId="0" borderId="7" xfId="0" applyFont="1" applyFill="1" applyBorder="1" applyAlignment="1">
      <alignment vertical="center" wrapText="1"/>
    </xf>
    <xf numFmtId="0" fontId="13" fillId="0" borderId="0" xfId="113" applyFont="1" applyFill="1"/>
    <xf numFmtId="41" fontId="98" fillId="33" borderId="21" xfId="650" applyFont="1" applyFill="1" applyBorder="1" applyAlignment="1">
      <alignment horizontal="center" vertical="center" wrapText="1"/>
    </xf>
    <xf numFmtId="41" fontId="104" fillId="33" borderId="21" xfId="650" applyFont="1" applyFill="1" applyBorder="1" applyAlignment="1">
      <alignment horizontal="center" vertical="center" wrapText="1"/>
    </xf>
    <xf numFmtId="41" fontId="104" fillId="33" borderId="22" xfId="650" applyFont="1" applyFill="1" applyBorder="1" applyAlignment="1">
      <alignment horizontal="center" vertical="center" wrapText="1"/>
    </xf>
    <xf numFmtId="41" fontId="98" fillId="33" borderId="73" xfId="650" applyFont="1" applyFill="1" applyBorder="1" applyAlignment="1">
      <alignment horizontal="center" vertical="center" wrapText="1"/>
    </xf>
    <xf numFmtId="41" fontId="98" fillId="33" borderId="22" xfId="650" applyFont="1" applyFill="1" applyBorder="1" applyAlignment="1">
      <alignment horizontal="center" vertical="center" wrapText="1"/>
    </xf>
    <xf numFmtId="0" fontId="112" fillId="33" borderId="0" xfId="113" applyFont="1" applyFill="1" applyBorder="1"/>
    <xf numFmtId="0" fontId="13" fillId="0" borderId="0" xfId="814" applyFont="1" applyFill="1" applyBorder="1"/>
    <xf numFmtId="0" fontId="13" fillId="0" borderId="0" xfId="113" applyFont="1" applyFill="1" applyAlignment="1">
      <alignment vertical="center"/>
    </xf>
    <xf numFmtId="41" fontId="97" fillId="0" borderId="67" xfId="460" applyFont="1" applyFill="1" applyBorder="1" applyAlignment="1">
      <alignment vertical="center"/>
    </xf>
    <xf numFmtId="41" fontId="97" fillId="0" borderId="75" xfId="460" applyFont="1" applyFill="1" applyBorder="1" applyAlignment="1">
      <alignment vertical="center"/>
    </xf>
    <xf numFmtId="41" fontId="97" fillId="31" borderId="62" xfId="650" applyFont="1" applyFill="1" applyBorder="1" applyAlignment="1">
      <alignment horizontal="center" vertical="center"/>
    </xf>
    <xf numFmtId="41" fontId="103" fillId="31" borderId="73" xfId="650" applyFont="1" applyFill="1" applyBorder="1" applyAlignment="1">
      <alignment horizontal="center" vertical="center"/>
    </xf>
    <xf numFmtId="41" fontId="103" fillId="31" borderId="22" xfId="650" applyFont="1" applyFill="1" applyBorder="1" applyAlignment="1">
      <alignment horizontal="center" vertical="center"/>
    </xf>
    <xf numFmtId="41" fontId="97" fillId="0" borderId="22" xfId="460" applyFont="1" applyFill="1" applyBorder="1" applyAlignment="1">
      <alignment horizontal="right" vertical="center" wrapText="1"/>
    </xf>
    <xf numFmtId="41" fontId="97" fillId="30" borderId="22" xfId="650" applyFont="1" applyFill="1" applyBorder="1" applyAlignment="1">
      <alignment horizontal="center" vertical="center" wrapText="1"/>
    </xf>
    <xf numFmtId="41" fontId="97" fillId="30" borderId="21" xfId="650" applyFont="1" applyFill="1" applyBorder="1" applyAlignment="1">
      <alignment horizontal="right" vertical="center" wrapText="1"/>
    </xf>
    <xf numFmtId="41" fontId="97" fillId="30" borderId="73" xfId="650" applyFont="1" applyFill="1" applyBorder="1" applyAlignment="1">
      <alignment horizontal="right" vertical="center" wrapText="1"/>
    </xf>
    <xf numFmtId="41" fontId="97" fillId="30" borderId="80" xfId="650" applyFont="1" applyFill="1" applyBorder="1" applyAlignment="1">
      <alignment horizontal="right" vertical="center" wrapText="1"/>
    </xf>
    <xf numFmtId="41" fontId="98" fillId="30" borderId="76" xfId="788" applyFont="1" applyFill="1" applyBorder="1" applyAlignment="1">
      <alignment horizontal="center" vertical="center"/>
    </xf>
    <xf numFmtId="37" fontId="129" fillId="34" borderId="81" xfId="0" applyNumberFormat="1" applyFont="1" applyFill="1" applyBorder="1" applyAlignment="1">
      <alignment horizontal="right" vertical="center"/>
    </xf>
    <xf numFmtId="0" fontId="97" fillId="0" borderId="50" xfId="517" applyFont="1" applyFill="1" applyBorder="1" applyAlignment="1">
      <alignment horizontal="center" vertical="center" wrapText="1"/>
    </xf>
    <xf numFmtId="0" fontId="97" fillId="0" borderId="41" xfId="517"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41" fontId="97" fillId="0" borderId="62" xfId="460" applyFont="1" applyFill="1" applyBorder="1" applyAlignment="1">
      <alignment vertical="center"/>
    </xf>
    <xf numFmtId="41" fontId="97" fillId="0" borderId="82" xfId="460" applyFont="1" applyFill="1" applyBorder="1" applyAlignment="1">
      <alignment vertical="center"/>
    </xf>
    <xf numFmtId="41" fontId="98" fillId="30" borderId="23" xfId="460" applyFont="1" applyFill="1" applyBorder="1" applyAlignment="1">
      <alignment horizontal="center" vertical="center"/>
    </xf>
    <xf numFmtId="0" fontId="109" fillId="0" borderId="0" xfId="517" applyFont="1" applyFill="1" applyBorder="1" applyAlignment="1">
      <alignment horizontal="left" vertical="top"/>
    </xf>
    <xf numFmtId="0" fontId="123" fillId="0" borderId="0" xfId="517" applyFont="1" applyFill="1" applyAlignment="1">
      <alignment horizontal="left" vertical="top"/>
    </xf>
    <xf numFmtId="0" fontId="98" fillId="0" borderId="0" xfId="517" applyFont="1" applyFill="1" applyAlignment="1">
      <alignment horizontal="left" vertical="top"/>
    </xf>
    <xf numFmtId="3" fontId="97" fillId="0" borderId="7" xfId="517" applyNumberFormat="1" applyFont="1" applyFill="1" applyBorder="1" applyAlignment="1">
      <alignment horizontal="center" vertical="center" wrapText="1"/>
    </xf>
    <xf numFmtId="3" fontId="97" fillId="0" borderId="30" xfId="517" applyNumberFormat="1" applyFont="1" applyFill="1" applyBorder="1" applyAlignment="1">
      <alignment horizontal="center" vertical="center" wrapText="1"/>
    </xf>
    <xf numFmtId="3" fontId="97" fillId="0" borderId="29" xfId="517" applyNumberFormat="1" applyFont="1" applyFill="1" applyBorder="1" applyAlignment="1">
      <alignment horizontal="center" vertical="center" wrapText="1"/>
    </xf>
    <xf numFmtId="3" fontId="97" fillId="0" borderId="28" xfId="517" applyNumberFormat="1" applyFont="1" applyFill="1" applyBorder="1" applyAlignment="1">
      <alignment horizontal="center" vertical="center" wrapText="1"/>
    </xf>
    <xf numFmtId="0" fontId="97" fillId="0" borderId="35" xfId="517" applyFont="1" applyFill="1" applyBorder="1" applyAlignment="1">
      <alignment horizontal="center" vertical="center"/>
    </xf>
    <xf numFmtId="0" fontId="97" fillId="0" borderId="34" xfId="517" applyFont="1" applyFill="1" applyBorder="1" applyAlignment="1">
      <alignment horizontal="center" vertical="center"/>
    </xf>
    <xf numFmtId="0" fontId="97" fillId="0" borderId="7" xfId="517" applyFont="1" applyFill="1" applyBorder="1" applyAlignment="1">
      <alignment horizontal="center" vertical="center"/>
    </xf>
    <xf numFmtId="0" fontId="99" fillId="0" borderId="42" xfId="517" applyFont="1" applyFill="1" applyBorder="1" applyAlignment="1">
      <alignment horizontal="center" vertical="center" wrapText="1"/>
    </xf>
    <xf numFmtId="0" fontId="99" fillId="0" borderId="42" xfId="517" applyFont="1" applyFill="1" applyBorder="1" applyAlignment="1">
      <alignment horizontal="center" vertical="center"/>
    </xf>
    <xf numFmtId="0" fontId="99" fillId="0" borderId="43" xfId="517" applyFont="1" applyFill="1" applyBorder="1" applyAlignment="1">
      <alignment horizontal="center" vertical="center"/>
    </xf>
    <xf numFmtId="3" fontId="103" fillId="0" borderId="7" xfId="517" applyNumberFormat="1" applyFont="1" applyFill="1" applyBorder="1" applyAlignment="1">
      <alignment horizontal="center" vertical="center" wrapText="1"/>
    </xf>
    <xf numFmtId="3" fontId="103" fillId="0" borderId="39" xfId="517" applyNumberFormat="1" applyFont="1" applyFill="1" applyBorder="1" applyAlignment="1">
      <alignment horizontal="center" vertical="center" wrapText="1"/>
    </xf>
    <xf numFmtId="0" fontId="97" fillId="0" borderId="7" xfId="517" applyFont="1" applyFill="1" applyBorder="1" applyAlignment="1">
      <alignment horizontal="center" vertical="center" wrapText="1"/>
    </xf>
    <xf numFmtId="0" fontId="99" fillId="0" borderId="0" xfId="517" applyFont="1" applyFill="1" applyBorder="1" applyAlignment="1">
      <alignment horizontal="left" vertical="center" wrapText="1"/>
    </xf>
    <xf numFmtId="0" fontId="109" fillId="0" borderId="0" xfId="810" applyFont="1" applyFill="1" applyBorder="1" applyAlignment="1">
      <alignment horizontal="left" vertical="top"/>
    </xf>
    <xf numFmtId="0" fontId="99" fillId="0" borderId="0" xfId="810" applyFont="1" applyFill="1" applyBorder="1" applyAlignment="1">
      <alignment horizontal="left" vertical="center" wrapText="1"/>
    </xf>
    <xf numFmtId="0" fontId="97" fillId="0" borderId="0" xfId="517" applyFont="1" applyFill="1" applyBorder="1" applyAlignment="1">
      <alignment horizontal="left" vertical="center"/>
    </xf>
    <xf numFmtId="0" fontId="97" fillId="0" borderId="39" xfId="517" applyFont="1" applyFill="1" applyBorder="1" applyAlignment="1">
      <alignment horizontal="center" vertical="center" wrapText="1"/>
    </xf>
    <xf numFmtId="0" fontId="97" fillId="0" borderId="34" xfId="517" applyFont="1" applyFill="1" applyBorder="1" applyAlignment="1">
      <alignment horizontal="center" vertical="center" wrapText="1"/>
    </xf>
    <xf numFmtId="0" fontId="97" fillId="0" borderId="47" xfId="517" applyFont="1" applyFill="1" applyBorder="1" applyAlignment="1">
      <alignment horizontal="center" vertical="center" wrapText="1"/>
    </xf>
    <xf numFmtId="0" fontId="97" fillId="0" borderId="42" xfId="517" applyFont="1" applyFill="1" applyBorder="1" applyAlignment="1">
      <alignment horizontal="center" vertical="center" wrapText="1"/>
    </xf>
    <xf numFmtId="0" fontId="97" fillId="0" borderId="43" xfId="517" applyFont="1" applyFill="1" applyBorder="1" applyAlignment="1">
      <alignment horizontal="center" vertical="center"/>
    </xf>
    <xf numFmtId="3" fontId="97" fillId="0" borderId="35" xfId="517" applyNumberFormat="1" applyFont="1" applyFill="1" applyBorder="1" applyAlignment="1">
      <alignment horizontal="center" vertical="center" wrapText="1"/>
    </xf>
    <xf numFmtId="3" fontId="97" fillId="0" borderId="46" xfId="517" applyNumberFormat="1" applyFont="1" applyFill="1" applyBorder="1" applyAlignment="1">
      <alignment horizontal="center" vertical="center" wrapText="1"/>
    </xf>
    <xf numFmtId="0" fontId="97" fillId="0" borderId="36" xfId="517" applyFont="1" applyFill="1" applyBorder="1" applyAlignment="1">
      <alignment horizontal="center" vertical="center" wrapText="1"/>
    </xf>
    <xf numFmtId="0" fontId="97" fillId="0" borderId="37" xfId="517" applyFont="1" applyFill="1" applyBorder="1" applyAlignment="1">
      <alignment horizontal="center" vertical="center" wrapText="1"/>
    </xf>
    <xf numFmtId="0" fontId="97" fillId="0" borderId="21" xfId="517" applyFont="1" applyFill="1" applyBorder="1" applyAlignment="1">
      <alignment horizontal="left" vertical="center"/>
    </xf>
    <xf numFmtId="0" fontId="97" fillId="0" borderId="54" xfId="517" applyFont="1" applyFill="1" applyBorder="1" applyAlignment="1">
      <alignment horizontal="center" vertical="center" wrapText="1"/>
    </xf>
    <xf numFmtId="0" fontId="97" fillId="0" borderId="55" xfId="517" applyFont="1" applyFill="1" applyBorder="1" applyAlignment="1">
      <alignment horizontal="center" vertical="center" wrapText="1"/>
    </xf>
    <xf numFmtId="3" fontId="97" fillId="0" borderId="36" xfId="517" applyNumberFormat="1" applyFont="1" applyFill="1" applyBorder="1" applyAlignment="1">
      <alignment horizontal="center" vertical="center" wrapText="1"/>
    </xf>
    <xf numFmtId="3" fontId="97" fillId="0" borderId="37" xfId="517" applyNumberFormat="1" applyFont="1" applyFill="1" applyBorder="1" applyAlignment="1">
      <alignment horizontal="center" vertical="center"/>
    </xf>
    <xf numFmtId="3" fontId="97" fillId="0" borderId="35" xfId="517" applyNumberFormat="1" applyFont="1" applyFill="1" applyBorder="1" applyAlignment="1">
      <alignment horizontal="center" vertical="center"/>
    </xf>
    <xf numFmtId="3" fontId="97" fillId="0" borderId="37" xfId="517" applyNumberFormat="1" applyFont="1" applyFill="1" applyBorder="1" applyAlignment="1">
      <alignment horizontal="center" vertical="center" wrapText="1"/>
    </xf>
    <xf numFmtId="0" fontId="97" fillId="0" borderId="4" xfId="517" applyFont="1" applyFill="1" applyBorder="1" applyAlignment="1">
      <alignment horizontal="center" vertical="center" wrapText="1"/>
    </xf>
    <xf numFmtId="0" fontId="97" fillId="0" borderId="28" xfId="517" applyFont="1" applyFill="1" applyBorder="1" applyAlignment="1">
      <alignment horizontal="center" vertical="center" wrapText="1"/>
    </xf>
    <xf numFmtId="0" fontId="97" fillId="0" borderId="54" xfId="517" applyFont="1" applyFill="1" applyBorder="1" applyAlignment="1">
      <alignment horizontal="center" vertical="center"/>
    </xf>
    <xf numFmtId="0" fontId="97" fillId="0" borderId="40" xfId="517" applyFont="1" applyFill="1" applyBorder="1" applyAlignment="1">
      <alignment horizontal="center" vertical="center"/>
    </xf>
    <xf numFmtId="0" fontId="97" fillId="0" borderId="55" xfId="517" applyFont="1" applyFill="1" applyBorder="1" applyAlignment="1">
      <alignment horizontal="center" vertical="center"/>
    </xf>
    <xf numFmtId="0" fontId="97" fillId="0" borderId="4" xfId="517" applyFont="1" applyFill="1" applyBorder="1" applyAlignment="1">
      <alignment horizontal="center" vertical="center"/>
    </xf>
    <xf numFmtId="0" fontId="97" fillId="0" borderId="28" xfId="517" applyFont="1" applyFill="1" applyBorder="1" applyAlignment="1">
      <alignment horizontal="center" vertical="center"/>
    </xf>
    <xf numFmtId="0" fontId="97" fillId="0" borderId="27" xfId="517" applyFont="1" applyFill="1" applyBorder="1" applyAlignment="1">
      <alignment horizontal="center" vertical="center" wrapText="1"/>
    </xf>
    <xf numFmtId="0" fontId="97" fillId="0" borderId="35" xfId="517" applyFont="1" applyFill="1" applyBorder="1" applyAlignment="1">
      <alignment horizontal="center" vertical="center" wrapText="1"/>
    </xf>
    <xf numFmtId="0" fontId="97" fillId="0" borderId="50" xfId="517" applyFont="1" applyFill="1" applyBorder="1" applyAlignment="1">
      <alignment horizontal="center" vertical="center" wrapText="1"/>
    </xf>
    <xf numFmtId="0" fontId="97" fillId="0" borderId="51" xfId="517" applyFont="1" applyFill="1" applyBorder="1" applyAlignment="1">
      <alignment horizontal="center" vertical="center" wrapText="1"/>
    </xf>
    <xf numFmtId="0" fontId="109" fillId="0" borderId="0" xfId="517" applyFont="1" applyFill="1" applyBorder="1" applyAlignment="1">
      <alignment horizontal="left" vertical="top" wrapText="1"/>
    </xf>
    <xf numFmtId="0" fontId="97" fillId="0" borderId="37" xfId="811" applyFont="1" applyFill="1" applyBorder="1" applyAlignment="1">
      <alignment horizontal="center" vertical="center" wrapText="1"/>
    </xf>
    <xf numFmtId="0" fontId="97" fillId="0" borderId="50" xfId="811" applyFont="1" applyFill="1" applyBorder="1" applyAlignment="1">
      <alignment horizontal="center" vertical="center" wrapText="1"/>
    </xf>
    <xf numFmtId="0" fontId="99" fillId="0" borderId="0" xfId="517" applyFont="1" applyFill="1" applyBorder="1" applyAlignment="1">
      <alignment horizontal="left" vertical="center"/>
    </xf>
    <xf numFmtId="0" fontId="97" fillId="0" borderId="27" xfId="811" applyFont="1" applyFill="1" applyBorder="1" applyAlignment="1">
      <alignment horizontal="center" vertical="center" wrapText="1"/>
    </xf>
    <xf numFmtId="0" fontId="97" fillId="0" borderId="4" xfId="811" applyFont="1" applyFill="1" applyBorder="1" applyAlignment="1">
      <alignment horizontal="center" vertical="center" wrapText="1"/>
    </xf>
    <xf numFmtId="0" fontId="97" fillId="0" borderId="28" xfId="811" applyFont="1" applyFill="1" applyBorder="1" applyAlignment="1">
      <alignment horizontal="center" vertical="center" wrapText="1"/>
    </xf>
    <xf numFmtId="178" fontId="97" fillId="0" borderId="42" xfId="651" applyFont="1" applyFill="1" applyBorder="1" applyAlignment="1">
      <alignment horizontal="center" vertical="center" wrapText="1"/>
    </xf>
    <xf numFmtId="178" fontId="97" fillId="0" borderId="43" xfId="651" applyFont="1" applyFill="1" applyBorder="1" applyAlignment="1">
      <alignment horizontal="center" vertical="center" wrapText="1"/>
    </xf>
    <xf numFmtId="0" fontId="97" fillId="0" borderId="36" xfId="811" applyFont="1" applyFill="1" applyBorder="1" applyAlignment="1">
      <alignment horizontal="center" vertical="center" wrapText="1"/>
    </xf>
    <xf numFmtId="0" fontId="97" fillId="0" borderId="51" xfId="811" applyFont="1" applyFill="1" applyBorder="1" applyAlignment="1">
      <alignment horizontal="center" vertical="center" wrapText="1"/>
    </xf>
    <xf numFmtId="0" fontId="97" fillId="0" borderId="34" xfId="811" applyFont="1" applyFill="1" applyBorder="1" applyAlignment="1">
      <alignment horizontal="center" vertical="center" wrapText="1"/>
    </xf>
    <xf numFmtId="0" fontId="97" fillId="0" borderId="47" xfId="811" applyFont="1" applyFill="1" applyBorder="1" applyAlignment="1">
      <alignment horizontal="center" vertical="center" wrapText="1"/>
    </xf>
    <xf numFmtId="0" fontId="97" fillId="0" borderId="37" xfId="517" applyFont="1" applyFill="1" applyBorder="1" applyAlignment="1">
      <alignment horizontal="left" vertical="center" wrapText="1"/>
    </xf>
    <xf numFmtId="41" fontId="97" fillId="0" borderId="36" xfId="460" applyFont="1" applyFill="1" applyBorder="1" applyAlignment="1">
      <alignment horizontal="center" vertical="center" wrapText="1" shrinkToFit="1"/>
    </xf>
    <xf numFmtId="41" fontId="97" fillId="0" borderId="35" xfId="460" applyFont="1" applyFill="1" applyBorder="1" applyAlignment="1">
      <alignment horizontal="center" vertical="center" wrapText="1" shrinkToFit="1"/>
    </xf>
    <xf numFmtId="41" fontId="97" fillId="0" borderId="23" xfId="460" applyFont="1" applyFill="1" applyBorder="1" applyAlignment="1">
      <alignment horizontal="center" vertical="center" wrapText="1" shrinkToFit="1"/>
    </xf>
    <xf numFmtId="41" fontId="97" fillId="0" borderId="22" xfId="460" applyFont="1" applyFill="1" applyBorder="1" applyAlignment="1">
      <alignment horizontal="center" vertical="center" wrapText="1" shrinkToFit="1"/>
    </xf>
    <xf numFmtId="41" fontId="103" fillId="0" borderId="36" xfId="460" applyFont="1" applyFill="1" applyBorder="1" applyAlignment="1">
      <alignment horizontal="center" vertical="center" wrapText="1" shrinkToFit="1"/>
    </xf>
    <xf numFmtId="41" fontId="103" fillId="0" borderId="35" xfId="460" applyFont="1" applyFill="1" applyBorder="1" applyAlignment="1">
      <alignment horizontal="center" vertical="center" wrapText="1" shrinkToFit="1"/>
    </xf>
    <xf numFmtId="41" fontId="103" fillId="0" borderId="23" xfId="460" applyFont="1" applyFill="1" applyBorder="1" applyAlignment="1">
      <alignment horizontal="center" vertical="center" wrapText="1" shrinkToFit="1"/>
    </xf>
    <xf numFmtId="41" fontId="103" fillId="0" borderId="22" xfId="460" applyFont="1" applyFill="1" applyBorder="1" applyAlignment="1">
      <alignment horizontal="center" vertical="center" wrapText="1" shrinkToFit="1"/>
    </xf>
    <xf numFmtId="41" fontId="103" fillId="0" borderId="35" xfId="460" applyFont="1" applyFill="1" applyBorder="1" applyAlignment="1">
      <alignment horizontal="center" vertical="center" shrinkToFit="1"/>
    </xf>
    <xf numFmtId="41" fontId="103" fillId="0" borderId="23" xfId="460" applyFont="1" applyFill="1" applyBorder="1" applyAlignment="1">
      <alignment horizontal="center" vertical="center" shrinkToFit="1"/>
    </xf>
    <xf numFmtId="41" fontId="103" fillId="0" borderId="22" xfId="460" applyFont="1" applyFill="1" applyBorder="1" applyAlignment="1">
      <alignment horizontal="center" vertical="center" shrinkToFit="1"/>
    </xf>
    <xf numFmtId="0" fontId="97" fillId="0" borderId="27" xfId="517" applyFont="1" applyFill="1" applyBorder="1" applyAlignment="1">
      <alignment horizontal="center" vertical="center"/>
    </xf>
    <xf numFmtId="0" fontId="97" fillId="0" borderId="24" xfId="517" applyFont="1" applyFill="1" applyBorder="1" applyAlignment="1">
      <alignment horizontal="center" vertical="center" wrapText="1"/>
    </xf>
    <xf numFmtId="41" fontId="97" fillId="0" borderId="37" xfId="460" applyFont="1" applyFill="1" applyBorder="1" applyAlignment="1">
      <alignment horizontal="center" vertical="center" wrapText="1" shrinkToFit="1"/>
    </xf>
    <xf numFmtId="41" fontId="97" fillId="0" borderId="21" xfId="460" applyFont="1" applyFill="1" applyBorder="1" applyAlignment="1">
      <alignment horizontal="center" vertical="center" wrapText="1" shrinkToFit="1"/>
    </xf>
    <xf numFmtId="0" fontId="99" fillId="0" borderId="21" xfId="517" applyFont="1" applyFill="1" applyBorder="1" applyAlignment="1">
      <alignment horizontal="left" vertical="center"/>
    </xf>
    <xf numFmtId="41" fontId="97" fillId="0" borderId="35" xfId="460" applyFont="1" applyFill="1" applyBorder="1" applyAlignment="1">
      <alignment horizontal="center" vertical="center" shrinkToFit="1"/>
    </xf>
    <xf numFmtId="41" fontId="97" fillId="0" borderId="23" xfId="460" applyFont="1" applyFill="1" applyBorder="1" applyAlignment="1">
      <alignment horizontal="center" vertical="center" shrinkToFit="1"/>
    </xf>
    <xf numFmtId="41" fontId="97" fillId="0" borderId="22" xfId="460" applyFont="1" applyFill="1" applyBorder="1" applyAlignment="1">
      <alignment horizontal="center" vertical="center" shrinkToFit="1"/>
    </xf>
    <xf numFmtId="0" fontId="97" fillId="0" borderId="79" xfId="517" applyFont="1" applyFill="1" applyBorder="1" applyAlignment="1">
      <alignment horizontal="center" vertical="center"/>
    </xf>
    <xf numFmtId="0" fontId="111" fillId="0" borderId="37" xfId="517" applyFont="1" applyFill="1" applyBorder="1" applyAlignment="1">
      <alignment horizontal="left" vertical="top" wrapText="1"/>
    </xf>
    <xf numFmtId="3" fontId="97" fillId="0" borderId="34" xfId="517" applyNumberFormat="1" applyFont="1" applyFill="1" applyBorder="1" applyAlignment="1">
      <alignment horizontal="center" vertical="center" wrapText="1"/>
    </xf>
    <xf numFmtId="3" fontId="97" fillId="0" borderId="47" xfId="517" applyNumberFormat="1" applyFont="1" applyFill="1" applyBorder="1" applyAlignment="1">
      <alignment horizontal="center" vertical="center" wrapText="1"/>
    </xf>
    <xf numFmtId="3" fontId="97" fillId="0" borderId="24" xfId="517" applyNumberFormat="1" applyFont="1" applyFill="1" applyBorder="1" applyAlignment="1">
      <alignment horizontal="center" vertical="center" wrapText="1"/>
    </xf>
    <xf numFmtId="3" fontId="97" fillId="0" borderId="51" xfId="517" applyNumberFormat="1" applyFont="1" applyFill="1" applyBorder="1" applyAlignment="1">
      <alignment horizontal="center" vertical="center" wrapText="1"/>
    </xf>
    <xf numFmtId="3" fontId="97" fillId="0" borderId="0" xfId="517" applyNumberFormat="1" applyFont="1" applyFill="1" applyBorder="1" applyAlignment="1">
      <alignment horizontal="center" vertical="center" wrapText="1"/>
    </xf>
    <xf numFmtId="3" fontId="97" fillId="0" borderId="20" xfId="517" applyNumberFormat="1" applyFont="1" applyFill="1" applyBorder="1" applyAlignment="1">
      <alignment horizontal="center" vertical="center" wrapText="1"/>
    </xf>
    <xf numFmtId="3" fontId="97" fillId="0" borderId="2" xfId="517" applyNumberFormat="1" applyFont="1" applyFill="1" applyBorder="1" applyAlignment="1">
      <alignment horizontal="center" vertical="center" wrapText="1"/>
    </xf>
    <xf numFmtId="0" fontId="97" fillId="0" borderId="2" xfId="517" applyFont="1" applyFill="1" applyBorder="1" applyAlignment="1">
      <alignment horizontal="center" vertical="center" wrapText="1"/>
    </xf>
    <xf numFmtId="0" fontId="97" fillId="0" borderId="0" xfId="517" applyFont="1" applyFill="1" applyBorder="1" applyAlignment="1">
      <alignment horizontal="center" vertical="center" wrapText="1"/>
    </xf>
    <xf numFmtId="0" fontId="97" fillId="0" borderId="20" xfId="517" applyFont="1" applyFill="1" applyBorder="1" applyAlignment="1">
      <alignment horizontal="center" vertical="center" wrapText="1"/>
    </xf>
    <xf numFmtId="0" fontId="109" fillId="0" borderId="20" xfId="517" applyFont="1" applyFill="1" applyBorder="1" applyAlignment="1">
      <alignment horizontal="left" vertical="top"/>
    </xf>
    <xf numFmtId="178" fontId="97" fillId="0" borderId="42" xfId="651" applyFont="1" applyFill="1" applyBorder="1" applyAlignment="1">
      <alignment horizontal="center" vertical="center"/>
    </xf>
    <xf numFmtId="178" fontId="97" fillId="0" borderId="43" xfId="651" applyFont="1" applyFill="1" applyBorder="1" applyAlignment="1">
      <alignment horizontal="center" vertical="center"/>
    </xf>
    <xf numFmtId="0" fontId="97" fillId="0" borderId="45" xfId="517" applyFont="1" applyFill="1" applyBorder="1" applyAlignment="1">
      <alignment horizontal="center" vertical="center" wrapText="1"/>
    </xf>
    <xf numFmtId="0" fontId="97" fillId="0" borderId="28" xfId="818" applyFont="1" applyFill="1" applyBorder="1" applyAlignment="1">
      <alignment horizontal="center" vertical="center" wrapText="1"/>
    </xf>
    <xf numFmtId="0" fontId="97" fillId="0" borderId="41" xfId="818" applyFont="1" applyFill="1" applyBorder="1" applyAlignment="1">
      <alignment horizontal="center" vertical="center" wrapText="1"/>
    </xf>
    <xf numFmtId="0" fontId="97" fillId="0" borderId="27" xfId="818" applyFont="1" applyFill="1" applyBorder="1" applyAlignment="1">
      <alignment horizontal="center" vertical="center" wrapText="1"/>
    </xf>
    <xf numFmtId="0" fontId="97" fillId="0" borderId="4" xfId="818" applyFont="1" applyFill="1" applyBorder="1" applyAlignment="1">
      <alignment horizontal="center" vertical="center" wrapText="1"/>
    </xf>
    <xf numFmtId="0" fontId="97" fillId="0" borderId="36" xfId="818" applyFont="1" applyFill="1" applyBorder="1" applyAlignment="1">
      <alignment horizontal="center" vertical="center" wrapText="1"/>
    </xf>
    <xf numFmtId="0" fontId="97" fillId="0" borderId="7" xfId="812" applyFont="1" applyFill="1" applyBorder="1" applyAlignment="1">
      <alignment horizontal="center" vertical="center" wrapText="1"/>
    </xf>
    <xf numFmtId="0" fontId="97" fillId="0" borderId="39" xfId="812" applyFont="1" applyFill="1" applyBorder="1" applyAlignment="1">
      <alignment horizontal="center" vertical="center" wrapText="1"/>
    </xf>
    <xf numFmtId="0" fontId="97" fillId="0" borderId="37" xfId="812" applyFont="1" applyFill="1" applyBorder="1" applyAlignment="1">
      <alignment horizontal="center" vertical="center" wrapText="1"/>
    </xf>
    <xf numFmtId="0" fontId="97" fillId="0" borderId="35" xfId="812" applyFont="1" applyFill="1" applyBorder="1" applyAlignment="1">
      <alignment horizontal="center" vertical="center" wrapText="1"/>
    </xf>
    <xf numFmtId="0" fontId="97" fillId="31" borderId="28" xfId="517" applyFont="1" applyFill="1" applyBorder="1" applyAlignment="1">
      <alignment horizontal="center" vertical="center" wrapText="1"/>
    </xf>
    <xf numFmtId="0" fontId="97" fillId="31" borderId="41" xfId="517" applyFont="1" applyFill="1" applyBorder="1" applyAlignment="1">
      <alignment horizontal="center" vertical="center" wrapText="1"/>
    </xf>
    <xf numFmtId="0" fontId="97" fillId="31" borderId="36" xfId="517" applyFont="1" applyFill="1" applyBorder="1" applyAlignment="1">
      <alignment horizontal="center" vertical="center" wrapText="1"/>
    </xf>
    <xf numFmtId="0" fontId="97" fillId="31" borderId="51" xfId="517" applyFont="1" applyFill="1" applyBorder="1" applyAlignment="1">
      <alignment horizontal="center" vertical="center" wrapText="1"/>
    </xf>
    <xf numFmtId="178" fontId="97" fillId="31" borderId="42" xfId="651" applyFont="1" applyFill="1" applyBorder="1" applyAlignment="1">
      <alignment horizontal="center" vertical="center" wrapText="1"/>
    </xf>
    <xf numFmtId="178" fontId="97" fillId="31" borderId="43" xfId="651" applyFont="1" applyFill="1" applyBorder="1" applyAlignment="1">
      <alignment horizontal="center" vertical="center" wrapText="1"/>
    </xf>
    <xf numFmtId="0" fontId="97" fillId="31" borderId="7" xfId="517" applyFont="1" applyFill="1" applyBorder="1" applyAlignment="1">
      <alignment horizontal="center" vertical="center" wrapText="1"/>
    </xf>
    <xf numFmtId="0" fontId="97" fillId="31" borderId="39" xfId="517" applyFont="1" applyFill="1" applyBorder="1" applyAlignment="1">
      <alignment horizontal="center" vertical="center" wrapText="1"/>
    </xf>
    <xf numFmtId="0" fontId="97" fillId="0" borderId="41" xfId="517" applyFont="1" applyFill="1" applyBorder="1" applyAlignment="1">
      <alignment horizontal="center" vertical="center"/>
    </xf>
    <xf numFmtId="0" fontId="97" fillId="0" borderId="39" xfId="517" applyFont="1" applyFill="1" applyBorder="1" applyAlignment="1">
      <alignment horizontal="center" vertical="center"/>
    </xf>
    <xf numFmtId="0" fontId="97" fillId="0" borderId="31" xfId="517" applyFont="1" applyFill="1" applyBorder="1" applyAlignment="1">
      <alignment horizontal="center" vertical="center" wrapText="1"/>
    </xf>
    <xf numFmtId="0" fontId="97" fillId="0" borderId="46" xfId="517" applyFont="1" applyFill="1" applyBorder="1" applyAlignment="1">
      <alignment horizontal="center" vertical="center" wrapText="1"/>
    </xf>
    <xf numFmtId="0" fontId="97" fillId="0" borderId="32" xfId="517" applyFont="1" applyFill="1" applyBorder="1" applyAlignment="1">
      <alignment horizontal="center" vertical="center" wrapText="1"/>
    </xf>
    <xf numFmtId="0" fontId="97" fillId="0" borderId="43" xfId="517" applyFont="1" applyFill="1" applyBorder="1" applyAlignment="1">
      <alignment horizontal="center" vertical="center" wrapText="1"/>
    </xf>
    <xf numFmtId="0" fontId="103" fillId="0" borderId="0" xfId="517" applyFont="1" applyFill="1" applyBorder="1" applyAlignment="1">
      <alignment horizontal="left" vertical="center"/>
    </xf>
    <xf numFmtId="0" fontId="97" fillId="0" borderId="41" xfId="517" applyFont="1" applyFill="1" applyBorder="1" applyAlignment="1">
      <alignment horizontal="center" vertical="center" wrapText="1"/>
    </xf>
    <xf numFmtId="0" fontId="109" fillId="0" borderId="0" xfId="113" applyFont="1" applyFill="1" applyBorder="1" applyAlignment="1">
      <alignment horizontal="left" vertical="top"/>
    </xf>
    <xf numFmtId="0" fontId="97" fillId="0" borderId="27" xfId="113" applyFont="1" applyFill="1" applyBorder="1" applyAlignment="1">
      <alignment horizontal="center" vertical="center" wrapText="1"/>
    </xf>
    <xf numFmtId="0" fontId="97" fillId="0" borderId="4" xfId="113" applyFont="1" applyFill="1" applyBorder="1" applyAlignment="1">
      <alignment horizontal="center" vertical="center" wrapText="1"/>
    </xf>
    <xf numFmtId="0" fontId="97" fillId="0" borderId="28" xfId="113" applyFont="1" applyFill="1" applyBorder="1" applyAlignment="1">
      <alignment horizontal="center" vertical="center" wrapText="1"/>
    </xf>
    <xf numFmtId="0" fontId="97" fillId="0" borderId="0" xfId="517" applyFont="1" applyFill="1" applyBorder="1" applyAlignment="1">
      <alignment horizontal="left" vertical="center" wrapText="1"/>
    </xf>
    <xf numFmtId="0" fontId="97" fillId="0" borderId="54" xfId="651" applyNumberFormat="1" applyFont="1" applyFill="1" applyBorder="1" applyAlignment="1">
      <alignment horizontal="center" vertical="center" wrapText="1"/>
    </xf>
    <xf numFmtId="0" fontId="97" fillId="0" borderId="40" xfId="651" applyNumberFormat="1" applyFont="1" applyFill="1" applyBorder="1" applyAlignment="1">
      <alignment horizontal="center" vertical="center" wrapText="1"/>
    </xf>
    <xf numFmtId="0" fontId="97" fillId="0" borderId="55" xfId="651" applyNumberFormat="1" applyFont="1" applyFill="1" applyBorder="1" applyAlignment="1">
      <alignment horizontal="center" vertical="center" wrapText="1"/>
    </xf>
    <xf numFmtId="0" fontId="13" fillId="0" borderId="2" xfId="517" applyFont="1" applyFill="1" applyBorder="1" applyAlignment="1">
      <alignment horizontal="center" vertical="center"/>
    </xf>
    <xf numFmtId="0" fontId="13" fillId="0" borderId="0" xfId="517" applyFont="1" applyFill="1" applyAlignment="1">
      <alignment horizontal="center" vertical="center"/>
    </xf>
    <xf numFmtId="0" fontId="13" fillId="0" borderId="0" xfId="517" applyFont="1" applyFill="1" applyBorder="1" applyAlignment="1">
      <alignment horizontal="center" vertical="center"/>
    </xf>
    <xf numFmtId="178" fontId="97" fillId="0" borderId="7" xfId="651" applyFont="1" applyFill="1" applyBorder="1" applyAlignment="1">
      <alignment horizontal="center" vertical="center" wrapText="1"/>
    </xf>
    <xf numFmtId="178" fontId="97" fillId="0" borderId="39" xfId="651" applyFont="1" applyFill="1" applyBorder="1" applyAlignment="1">
      <alignment horizontal="center" vertical="center" wrapText="1"/>
    </xf>
    <xf numFmtId="0" fontId="97" fillId="0" borderId="37" xfId="517" applyFont="1" applyFill="1" applyBorder="1" applyAlignment="1">
      <alignment horizontal="center" vertical="center"/>
    </xf>
    <xf numFmtId="0" fontId="97" fillId="0" borderId="21" xfId="517" applyFont="1" applyFill="1" applyBorder="1" applyAlignment="1">
      <alignment horizontal="center" vertical="center"/>
    </xf>
    <xf numFmtId="0" fontId="97" fillId="0" borderId="22" xfId="517" applyFont="1" applyFill="1" applyBorder="1" applyAlignment="1">
      <alignment horizontal="center" vertical="center"/>
    </xf>
    <xf numFmtId="1" fontId="97" fillId="0" borderId="27" xfId="652" applyNumberFormat="1" applyFont="1" applyFill="1" applyBorder="1" applyAlignment="1">
      <alignment horizontal="center" vertical="center" wrapText="1"/>
    </xf>
    <xf numFmtId="1" fontId="97" fillId="0" borderId="4" xfId="652" applyNumberFormat="1" applyFont="1" applyFill="1" applyBorder="1" applyAlignment="1">
      <alignment horizontal="center" vertical="center" wrapText="1"/>
    </xf>
    <xf numFmtId="1" fontId="97" fillId="0" borderId="28" xfId="652" applyNumberFormat="1" applyFont="1" applyFill="1" applyBorder="1" applyAlignment="1">
      <alignment horizontal="center" vertical="center" wrapText="1"/>
    </xf>
    <xf numFmtId="1" fontId="97" fillId="0" borderId="27" xfId="652" applyNumberFormat="1" applyFont="1" applyFill="1" applyBorder="1" applyAlignment="1">
      <alignment horizontal="center" vertical="center" wrapText="1" shrinkToFit="1"/>
    </xf>
    <xf numFmtId="1" fontId="97" fillId="0" borderId="4" xfId="652" applyNumberFormat="1" applyFont="1" applyFill="1" applyBorder="1" applyAlignment="1">
      <alignment horizontal="center" vertical="center" shrinkToFit="1"/>
    </xf>
    <xf numFmtId="1" fontId="97" fillId="0" borderId="28" xfId="652" applyNumberFormat="1" applyFont="1" applyFill="1" applyBorder="1" applyAlignment="1">
      <alignment horizontal="center" vertical="center" shrinkToFit="1"/>
    </xf>
    <xf numFmtId="41" fontId="97" fillId="0" borderId="54" xfId="460" applyFont="1" applyFill="1" applyBorder="1" applyAlignment="1">
      <alignment horizontal="center" vertical="center" wrapText="1"/>
    </xf>
    <xf numFmtId="41" fontId="97" fillId="0" borderId="40" xfId="460" applyFont="1" applyFill="1" applyBorder="1" applyAlignment="1">
      <alignment horizontal="center" vertical="center" wrapText="1"/>
    </xf>
    <xf numFmtId="41" fontId="97" fillId="0" borderId="55" xfId="460" applyFont="1" applyFill="1" applyBorder="1" applyAlignment="1">
      <alignment horizontal="center" vertical="center" wrapText="1"/>
    </xf>
    <xf numFmtId="0" fontId="40" fillId="0" borderId="27" xfId="517" applyFont="1" applyFill="1" applyBorder="1" applyAlignment="1">
      <alignment horizontal="center" vertical="center" wrapText="1"/>
    </xf>
    <xf numFmtId="0" fontId="40" fillId="0" borderId="4" xfId="517" applyFont="1" applyFill="1" applyBorder="1" applyAlignment="1">
      <alignment horizontal="center" vertical="center"/>
    </xf>
    <xf numFmtId="0" fontId="40" fillId="0" borderId="28" xfId="517" applyFont="1" applyFill="1" applyBorder="1" applyAlignment="1">
      <alignment horizontal="center" vertical="center"/>
    </xf>
    <xf numFmtId="0" fontId="97" fillId="0" borderId="27" xfId="813" applyFont="1" applyFill="1" applyBorder="1" applyAlignment="1">
      <alignment horizontal="center" vertical="center" wrapText="1"/>
    </xf>
    <xf numFmtId="0" fontId="97" fillId="0" borderId="4" xfId="813" applyFont="1" applyFill="1" applyBorder="1" applyAlignment="1">
      <alignment horizontal="center" vertical="center" wrapText="1"/>
    </xf>
    <xf numFmtId="0" fontId="97" fillId="0" borderId="28" xfId="813" applyFont="1" applyFill="1" applyBorder="1" applyAlignment="1">
      <alignment horizontal="center" vertical="center" wrapText="1"/>
    </xf>
    <xf numFmtId="1" fontId="97" fillId="0" borderId="36" xfId="460" applyNumberFormat="1" applyFont="1" applyFill="1" applyBorder="1" applyAlignment="1">
      <alignment horizontal="center" vertical="center" wrapText="1"/>
    </xf>
    <xf numFmtId="1" fontId="97" fillId="0" borderId="37" xfId="460" applyNumberFormat="1" applyFont="1" applyFill="1" applyBorder="1" applyAlignment="1">
      <alignment horizontal="center" vertical="center" wrapText="1"/>
    </xf>
    <xf numFmtId="1" fontId="97" fillId="0" borderId="35" xfId="460" applyNumberFormat="1" applyFont="1" applyFill="1" applyBorder="1" applyAlignment="1">
      <alignment horizontal="center" vertical="center" wrapText="1"/>
    </xf>
    <xf numFmtId="49" fontId="103" fillId="0" borderId="34" xfId="815" applyNumberFormat="1" applyFont="1" applyFill="1" applyBorder="1" applyAlignment="1">
      <alignment horizontal="center" vertical="center" wrapText="1"/>
    </xf>
    <xf numFmtId="49" fontId="103" fillId="0" borderId="24" xfId="815" applyNumberFormat="1" applyFont="1" applyFill="1" applyBorder="1" applyAlignment="1">
      <alignment horizontal="center" vertical="center" wrapText="1"/>
    </xf>
    <xf numFmtId="49" fontId="103" fillId="0" borderId="47" xfId="815" applyNumberFormat="1" applyFont="1" applyFill="1" applyBorder="1" applyAlignment="1">
      <alignment horizontal="center" vertical="center" wrapText="1"/>
    </xf>
    <xf numFmtId="49" fontId="97" fillId="0" borderId="7" xfId="813" applyNumberFormat="1" applyFont="1" applyFill="1" applyBorder="1" applyAlignment="1">
      <alignment horizontal="center" vertical="center" wrapText="1"/>
    </xf>
    <xf numFmtId="49" fontId="97" fillId="0" borderId="27" xfId="813" applyNumberFormat="1" applyFont="1" applyFill="1" applyBorder="1" applyAlignment="1">
      <alignment horizontal="center" vertical="center" wrapText="1"/>
    </xf>
    <xf numFmtId="49" fontId="97" fillId="0" borderId="45" xfId="813" applyNumberFormat="1" applyFont="1" applyFill="1" applyBorder="1" applyAlignment="1">
      <alignment horizontal="center" vertical="center" wrapText="1"/>
    </xf>
    <xf numFmtId="49" fontId="97" fillId="0" borderId="36" xfId="813" applyNumberFormat="1" applyFont="1" applyFill="1" applyBorder="1" applyAlignment="1">
      <alignment horizontal="center" vertical="center" wrapText="1"/>
    </xf>
    <xf numFmtId="49" fontId="97" fillId="0" borderId="4" xfId="813" applyNumberFormat="1" applyFont="1" applyFill="1" applyBorder="1" applyAlignment="1">
      <alignment horizontal="center" vertical="center"/>
    </xf>
    <xf numFmtId="49" fontId="97" fillId="0" borderId="28" xfId="813" applyNumberFormat="1" applyFont="1" applyFill="1" applyBorder="1" applyAlignment="1">
      <alignment horizontal="center" vertical="center"/>
    </xf>
    <xf numFmtId="41" fontId="97" fillId="0" borderId="31" xfId="815" applyNumberFormat="1" applyFont="1" applyFill="1" applyBorder="1" applyAlignment="1">
      <alignment horizontal="center" vertical="center" wrapText="1"/>
    </xf>
    <xf numFmtId="41" fontId="97" fillId="0" borderId="47" xfId="815" applyNumberFormat="1" applyFont="1" applyFill="1" applyBorder="1" applyAlignment="1">
      <alignment horizontal="center" vertical="center" wrapText="1"/>
    </xf>
    <xf numFmtId="49" fontId="97" fillId="0" borderId="35" xfId="810" applyNumberFormat="1" applyFont="1" applyFill="1" applyBorder="1" applyAlignment="1">
      <alignment horizontal="center" vertical="center" wrapText="1"/>
    </xf>
    <xf numFmtId="49" fontId="97" fillId="0" borderId="46" xfId="810" applyNumberFormat="1" applyFont="1" applyFill="1" applyBorder="1" applyAlignment="1">
      <alignment horizontal="center" vertical="center" wrapText="1"/>
    </xf>
    <xf numFmtId="49" fontId="97" fillId="0" borderId="34" xfId="813" applyNumberFormat="1" applyFont="1" applyFill="1" applyBorder="1" applyAlignment="1">
      <alignment horizontal="center" vertical="center" wrapText="1"/>
    </xf>
    <xf numFmtId="49" fontId="97" fillId="0" borderId="47" xfId="813" applyNumberFormat="1" applyFont="1" applyFill="1" applyBorder="1" applyAlignment="1">
      <alignment horizontal="center" vertical="center" wrapText="1"/>
    </xf>
    <xf numFmtId="49" fontId="97" fillId="0" borderId="35" xfId="813" applyNumberFormat="1" applyFont="1" applyFill="1" applyBorder="1" applyAlignment="1">
      <alignment horizontal="center" vertical="center" wrapText="1"/>
    </xf>
    <xf numFmtId="0" fontId="99" fillId="0" borderId="21" xfId="810" applyFont="1" applyFill="1" applyBorder="1" applyAlignment="1">
      <alignment horizontal="left" vertical="center"/>
    </xf>
    <xf numFmtId="0" fontId="97" fillId="0" borderId="54" xfId="814" applyFont="1" applyFill="1" applyBorder="1" applyAlignment="1">
      <alignment horizontal="center" vertical="center"/>
    </xf>
    <xf numFmtId="0" fontId="97" fillId="0" borderId="40" xfId="814" applyFont="1" applyFill="1" applyBorder="1" applyAlignment="1">
      <alignment horizontal="center" vertical="center"/>
    </xf>
    <xf numFmtId="0" fontId="97" fillId="0" borderId="55" xfId="814" applyFont="1" applyFill="1" applyBorder="1" applyAlignment="1">
      <alignment horizontal="center" vertical="center"/>
    </xf>
    <xf numFmtId="207" fontId="97" fillId="0" borderId="28" xfId="815" applyNumberFormat="1" applyFont="1" applyFill="1" applyBorder="1" applyAlignment="1">
      <alignment horizontal="center" vertical="center" wrapText="1"/>
    </xf>
    <xf numFmtId="207" fontId="97" fillId="0" borderId="41" xfId="815" applyNumberFormat="1" applyFont="1" applyFill="1" applyBorder="1" applyAlignment="1">
      <alignment horizontal="center" vertical="center" wrapText="1"/>
    </xf>
    <xf numFmtId="49" fontId="97" fillId="0" borderId="7" xfId="815" applyNumberFormat="1" applyFont="1" applyFill="1" applyBorder="1" applyAlignment="1">
      <alignment horizontal="center" vertical="center"/>
    </xf>
    <xf numFmtId="49" fontId="97" fillId="0" borderId="4" xfId="813" applyNumberFormat="1" applyFont="1" applyFill="1" applyBorder="1" applyAlignment="1">
      <alignment horizontal="center" vertical="center" wrapText="1"/>
    </xf>
    <xf numFmtId="49" fontId="97" fillId="0" borderId="28" xfId="813" applyNumberFormat="1" applyFont="1" applyFill="1" applyBorder="1" applyAlignment="1">
      <alignment horizontal="center" vertical="center" wrapText="1"/>
    </xf>
    <xf numFmtId="49" fontId="97" fillId="0" borderId="7" xfId="815" applyNumberFormat="1" applyFont="1" applyFill="1" applyBorder="1" applyAlignment="1">
      <alignment horizontal="center" vertical="center" wrapText="1"/>
    </xf>
    <xf numFmtId="49" fontId="97" fillId="0" borderId="39" xfId="815" applyNumberFormat="1" applyFont="1" applyFill="1" applyBorder="1" applyAlignment="1">
      <alignment horizontal="center" vertical="center" wrapText="1"/>
    </xf>
    <xf numFmtId="49" fontId="97" fillId="0" borderId="39" xfId="813" applyNumberFormat="1" applyFont="1" applyFill="1" applyBorder="1" applyAlignment="1">
      <alignment horizontal="center" vertical="center" wrapText="1"/>
    </xf>
    <xf numFmtId="49" fontId="97" fillId="31" borderId="34" xfId="813" applyNumberFormat="1" applyFont="1" applyFill="1" applyBorder="1" applyAlignment="1">
      <alignment horizontal="center" vertical="center" wrapText="1"/>
    </xf>
    <xf numFmtId="49" fontId="97" fillId="31" borderId="47" xfId="813" applyNumberFormat="1" applyFont="1" applyFill="1" applyBorder="1" applyAlignment="1">
      <alignment horizontal="center" vertical="center" wrapText="1"/>
    </xf>
    <xf numFmtId="0" fontId="97" fillId="0" borderId="42" xfId="113" applyFont="1" applyFill="1" applyBorder="1" applyAlignment="1">
      <alignment horizontal="center" vertical="center" wrapText="1"/>
    </xf>
    <xf numFmtId="0" fontId="97" fillId="0" borderId="43" xfId="113" applyFont="1" applyFill="1" applyBorder="1" applyAlignment="1">
      <alignment horizontal="center" vertical="center"/>
    </xf>
    <xf numFmtId="178" fontId="97" fillId="0" borderId="42" xfId="651" applyNumberFormat="1" applyFont="1" applyFill="1" applyBorder="1" applyAlignment="1">
      <alignment horizontal="center" vertical="center" wrapText="1"/>
    </xf>
    <xf numFmtId="178" fontId="97" fillId="0" borderId="43" xfId="651" applyNumberFormat="1" applyFont="1" applyFill="1" applyBorder="1" applyAlignment="1">
      <alignment horizontal="center" vertical="center"/>
    </xf>
    <xf numFmtId="0" fontId="97" fillId="0" borderId="4" xfId="517" applyNumberFormat="1" applyFont="1" applyFill="1" applyBorder="1" applyAlignment="1">
      <alignment horizontal="center" vertical="center" wrapText="1"/>
    </xf>
    <xf numFmtId="0" fontId="97" fillId="0" borderId="4" xfId="517" applyNumberFormat="1" applyFont="1" applyFill="1" applyBorder="1" applyAlignment="1">
      <alignment horizontal="center" vertical="center"/>
    </xf>
    <xf numFmtId="0" fontId="97" fillId="0" borderId="28" xfId="517" applyNumberFormat="1" applyFont="1" applyFill="1" applyBorder="1" applyAlignment="1">
      <alignment horizontal="center" vertical="center"/>
    </xf>
    <xf numFmtId="0" fontId="97" fillId="0" borderId="31" xfId="517" applyFont="1" applyFill="1" applyBorder="1" applyAlignment="1">
      <alignment horizontal="center" vertical="center"/>
    </xf>
    <xf numFmtId="0" fontId="97" fillId="0" borderId="47" xfId="517" applyFont="1" applyFill="1" applyBorder="1" applyAlignment="1">
      <alignment horizontal="center" vertical="center"/>
    </xf>
    <xf numFmtId="0" fontId="97" fillId="0" borderId="33" xfId="517" applyFont="1" applyFill="1" applyBorder="1" applyAlignment="1">
      <alignment horizontal="center" vertical="center"/>
    </xf>
    <xf numFmtId="0" fontId="97" fillId="0" borderId="46" xfId="517" applyFont="1" applyFill="1" applyBorder="1" applyAlignment="1">
      <alignment horizontal="center" vertical="center"/>
    </xf>
  </cellXfs>
  <cellStyles count="821">
    <cellStyle name="&quot;" xfId="27" xr:uid="{00000000-0005-0000-0000-000000000000}"/>
    <cellStyle name="&quot;_도로교통공단(110803)" xfId="28" xr:uid="{00000000-0005-0000-0000-000001000000}"/>
    <cellStyle name="??&amp;O?&amp;H?_x0008__x000f__x0007_?_x0007__x0001__x0001_" xfId="29" xr:uid="{00000000-0005-0000-0000-000002000000}"/>
    <cellStyle name="??&amp;O?&amp;H?_x0008_??_x0007__x0001__x0001_" xfId="30" xr:uid="{00000000-0005-0000-0000-000003000000}"/>
    <cellStyle name="?W?_laroux" xfId="31" xr:uid="{00000000-0005-0000-0000-000004000000}"/>
    <cellStyle name="_3. 인구" xfId="32" xr:uid="{00000000-0005-0000-0000-000005000000}"/>
    <cellStyle name="_3인구" xfId="33" xr:uid="{00000000-0005-0000-0000-000006000000}"/>
    <cellStyle name="_6. 농림수산업" xfId="34" xr:uid="{00000000-0005-0000-0000-000007000000}"/>
    <cellStyle name="_Book1" xfId="35" xr:uid="{00000000-0005-0000-0000-000008000000}"/>
    <cellStyle name="_Capex Tracking Control Sheet -ADMIN " xfId="118" xr:uid="{00000000-0005-0000-0000-000009000000}"/>
    <cellStyle name="_Project tracking Puri (Diana) per March'06 " xfId="119" xr:uid="{00000000-0005-0000-0000-00000A000000}"/>
    <cellStyle name="_Recon with FAR " xfId="120" xr:uid="{00000000-0005-0000-0000-00000B000000}"/>
    <cellStyle name="_금융점포(광주)" xfId="121" xr:uid="{00000000-0005-0000-0000-00000C000000}"/>
    <cellStyle name="_도로과" xfId="36" xr:uid="{00000000-0005-0000-0000-00000D000000}"/>
    <cellStyle name="_은행별 점포현황(202011년12월말기준)" xfId="122" xr:uid="{00000000-0005-0000-0000-00000E000000}"/>
    <cellStyle name="_읍면동별 인구이동" xfId="37" xr:uid="{00000000-0005-0000-0000-00000F000000}"/>
    <cellStyle name="’E‰Y [0.00]_laroux" xfId="38" xr:uid="{00000000-0005-0000-0000-000010000000}"/>
    <cellStyle name="’E‰Y_laroux" xfId="39" xr:uid="{00000000-0005-0000-0000-000011000000}"/>
    <cellStyle name="¤@?e_TEST-1 " xfId="40" xr:uid="{00000000-0005-0000-0000-000012000000}"/>
    <cellStyle name="20% - Accent1" xfId="123" xr:uid="{00000000-0005-0000-0000-000013000000}"/>
    <cellStyle name="20% - Accent2" xfId="124" xr:uid="{00000000-0005-0000-0000-000014000000}"/>
    <cellStyle name="20% - Accent3" xfId="125" xr:uid="{00000000-0005-0000-0000-000015000000}"/>
    <cellStyle name="20% - Accent4" xfId="126" xr:uid="{00000000-0005-0000-0000-000016000000}"/>
    <cellStyle name="20% - Accent5" xfId="127" xr:uid="{00000000-0005-0000-0000-000017000000}"/>
    <cellStyle name="20% - Accent6" xfId="128" xr:uid="{00000000-0005-0000-0000-000018000000}"/>
    <cellStyle name="20% - 강조색1 2" xfId="129" xr:uid="{00000000-0005-0000-0000-000019000000}"/>
    <cellStyle name="20% - 강조색1 2 2" xfId="130" xr:uid="{00000000-0005-0000-0000-00001A000000}"/>
    <cellStyle name="20% - 강조색1 3" xfId="131" xr:uid="{00000000-0005-0000-0000-00001B000000}"/>
    <cellStyle name="20% - 강조색2 2" xfId="132" xr:uid="{00000000-0005-0000-0000-00001C000000}"/>
    <cellStyle name="20% - 강조색2 2 2" xfId="133" xr:uid="{00000000-0005-0000-0000-00001D000000}"/>
    <cellStyle name="20% - 강조색2 3" xfId="134" xr:uid="{00000000-0005-0000-0000-00001E000000}"/>
    <cellStyle name="20% - 강조색3 2" xfId="135" xr:uid="{00000000-0005-0000-0000-00001F000000}"/>
    <cellStyle name="20% - 강조색3 2 2" xfId="136" xr:uid="{00000000-0005-0000-0000-000020000000}"/>
    <cellStyle name="20% - 강조색3 3" xfId="137" xr:uid="{00000000-0005-0000-0000-000021000000}"/>
    <cellStyle name="20% - 강조색4 2" xfId="138" xr:uid="{00000000-0005-0000-0000-000022000000}"/>
    <cellStyle name="20% - 강조색4 2 2" xfId="139" xr:uid="{00000000-0005-0000-0000-000023000000}"/>
    <cellStyle name="20% - 강조색4 3" xfId="140" xr:uid="{00000000-0005-0000-0000-000024000000}"/>
    <cellStyle name="20% - 강조색5 2" xfId="141" xr:uid="{00000000-0005-0000-0000-000025000000}"/>
    <cellStyle name="20% - 강조색5 2 2" xfId="142" xr:uid="{00000000-0005-0000-0000-000026000000}"/>
    <cellStyle name="20% - 강조색5 3" xfId="143" xr:uid="{00000000-0005-0000-0000-000027000000}"/>
    <cellStyle name="20% - 강조색6 2" xfId="144" xr:uid="{00000000-0005-0000-0000-000028000000}"/>
    <cellStyle name="20% - 강조색6 2 2" xfId="145" xr:uid="{00000000-0005-0000-0000-000029000000}"/>
    <cellStyle name="20% - 강조색6 3" xfId="146" xr:uid="{00000000-0005-0000-0000-00002A000000}"/>
    <cellStyle name="40% - Accent1" xfId="147" xr:uid="{00000000-0005-0000-0000-00002B000000}"/>
    <cellStyle name="40% - Accent2" xfId="148" xr:uid="{00000000-0005-0000-0000-00002C000000}"/>
    <cellStyle name="40% - Accent3" xfId="149" xr:uid="{00000000-0005-0000-0000-00002D000000}"/>
    <cellStyle name="40% - Accent4" xfId="150" xr:uid="{00000000-0005-0000-0000-00002E000000}"/>
    <cellStyle name="40% - Accent5" xfId="151" xr:uid="{00000000-0005-0000-0000-00002F000000}"/>
    <cellStyle name="40% - Accent6" xfId="152" xr:uid="{00000000-0005-0000-0000-000030000000}"/>
    <cellStyle name="40% - 강조색1 2" xfId="153" xr:uid="{00000000-0005-0000-0000-000031000000}"/>
    <cellStyle name="40% - 강조색1 2 2" xfId="154" xr:uid="{00000000-0005-0000-0000-000032000000}"/>
    <cellStyle name="40% - 강조색1 3" xfId="155" xr:uid="{00000000-0005-0000-0000-000033000000}"/>
    <cellStyle name="40% - 강조색2 2" xfId="156" xr:uid="{00000000-0005-0000-0000-000034000000}"/>
    <cellStyle name="40% - 강조색2 2 2" xfId="157" xr:uid="{00000000-0005-0000-0000-000035000000}"/>
    <cellStyle name="40% - 강조색2 3" xfId="158" xr:uid="{00000000-0005-0000-0000-000036000000}"/>
    <cellStyle name="40% - 강조색3 2" xfId="159" xr:uid="{00000000-0005-0000-0000-000037000000}"/>
    <cellStyle name="40% - 강조색3 2 2" xfId="160" xr:uid="{00000000-0005-0000-0000-000038000000}"/>
    <cellStyle name="40% - 강조색3 3" xfId="161" xr:uid="{00000000-0005-0000-0000-000039000000}"/>
    <cellStyle name="40% - 강조색4 2" xfId="162" xr:uid="{00000000-0005-0000-0000-00003A000000}"/>
    <cellStyle name="40% - 강조색4 2 2" xfId="163" xr:uid="{00000000-0005-0000-0000-00003B000000}"/>
    <cellStyle name="40% - 강조색4 3" xfId="164" xr:uid="{00000000-0005-0000-0000-00003C000000}"/>
    <cellStyle name="40% - 강조색5 2" xfId="165" xr:uid="{00000000-0005-0000-0000-00003D000000}"/>
    <cellStyle name="40% - 강조색5 2 2" xfId="166" xr:uid="{00000000-0005-0000-0000-00003E000000}"/>
    <cellStyle name="40% - 강조색5 3" xfId="167" xr:uid="{00000000-0005-0000-0000-00003F000000}"/>
    <cellStyle name="40% - 강조색6 2" xfId="168" xr:uid="{00000000-0005-0000-0000-000040000000}"/>
    <cellStyle name="40% - 강조색6 2 2" xfId="169" xr:uid="{00000000-0005-0000-0000-000041000000}"/>
    <cellStyle name="40% - 강조색6 3" xfId="170" xr:uid="{00000000-0005-0000-0000-000042000000}"/>
    <cellStyle name="60% - Accent1" xfId="171" xr:uid="{00000000-0005-0000-0000-000043000000}"/>
    <cellStyle name="60% - Accent2" xfId="172" xr:uid="{00000000-0005-0000-0000-000044000000}"/>
    <cellStyle name="60% - Accent3" xfId="173" xr:uid="{00000000-0005-0000-0000-000045000000}"/>
    <cellStyle name="60% - Accent4" xfId="174" xr:uid="{00000000-0005-0000-0000-000046000000}"/>
    <cellStyle name="60% - Accent5" xfId="175" xr:uid="{00000000-0005-0000-0000-000047000000}"/>
    <cellStyle name="60% - Accent6" xfId="176" xr:uid="{00000000-0005-0000-0000-000048000000}"/>
    <cellStyle name="60% - 강조색1 2" xfId="177" xr:uid="{00000000-0005-0000-0000-000049000000}"/>
    <cellStyle name="60% - 강조색1 2 2" xfId="178" xr:uid="{00000000-0005-0000-0000-00004A000000}"/>
    <cellStyle name="60% - 강조색1 3" xfId="179" xr:uid="{00000000-0005-0000-0000-00004B000000}"/>
    <cellStyle name="60% - 강조색2 2" xfId="180" xr:uid="{00000000-0005-0000-0000-00004C000000}"/>
    <cellStyle name="60% - 강조색2 2 2" xfId="181" xr:uid="{00000000-0005-0000-0000-00004D000000}"/>
    <cellStyle name="60% - 강조색2 3" xfId="182" xr:uid="{00000000-0005-0000-0000-00004E000000}"/>
    <cellStyle name="60% - 강조색3 2" xfId="183" xr:uid="{00000000-0005-0000-0000-00004F000000}"/>
    <cellStyle name="60% - 강조색3 2 2" xfId="184" xr:uid="{00000000-0005-0000-0000-000050000000}"/>
    <cellStyle name="60% - 강조색3 3" xfId="185" xr:uid="{00000000-0005-0000-0000-000051000000}"/>
    <cellStyle name="60% - 강조색4 2" xfId="186" xr:uid="{00000000-0005-0000-0000-000052000000}"/>
    <cellStyle name="60% - 강조색4 2 2" xfId="187" xr:uid="{00000000-0005-0000-0000-000053000000}"/>
    <cellStyle name="60% - 강조색4 3" xfId="188" xr:uid="{00000000-0005-0000-0000-000054000000}"/>
    <cellStyle name="60% - 강조색5 2" xfId="189" xr:uid="{00000000-0005-0000-0000-000055000000}"/>
    <cellStyle name="60% - 강조색5 2 2" xfId="190" xr:uid="{00000000-0005-0000-0000-000056000000}"/>
    <cellStyle name="60% - 강조색5 3" xfId="191" xr:uid="{00000000-0005-0000-0000-000057000000}"/>
    <cellStyle name="60% - 강조색6 2" xfId="192" xr:uid="{00000000-0005-0000-0000-000058000000}"/>
    <cellStyle name="60% - 강조색6 2 2" xfId="193" xr:uid="{00000000-0005-0000-0000-000059000000}"/>
    <cellStyle name="60% - 강조색6 3" xfId="194" xr:uid="{00000000-0005-0000-0000-00005A000000}"/>
    <cellStyle name="A¨­￠￢￠O [0]_INQUIRY ￠?￥i¨u¡AAⓒ￢Aⓒª " xfId="41" xr:uid="{00000000-0005-0000-0000-00005B000000}"/>
    <cellStyle name="A¨­￠￢￠O_INQUIRY ￠?￥i¨u¡AAⓒ￢Aⓒª " xfId="42" xr:uid="{00000000-0005-0000-0000-00005C000000}"/>
    <cellStyle name="Accent1" xfId="195" xr:uid="{00000000-0005-0000-0000-00005D000000}"/>
    <cellStyle name="Accent2" xfId="196" xr:uid="{00000000-0005-0000-0000-00005E000000}"/>
    <cellStyle name="Accent3" xfId="197" xr:uid="{00000000-0005-0000-0000-00005F000000}"/>
    <cellStyle name="Accent4" xfId="198" xr:uid="{00000000-0005-0000-0000-000060000000}"/>
    <cellStyle name="Accent5" xfId="199" xr:uid="{00000000-0005-0000-0000-000061000000}"/>
    <cellStyle name="Accent6" xfId="200" xr:uid="{00000000-0005-0000-0000-000062000000}"/>
    <cellStyle name="AeE­ [0]_±a¼uAe½A " xfId="43" xr:uid="{00000000-0005-0000-0000-000063000000}"/>
    <cellStyle name="ÅëÈ­ [0]_¼ÕÀÍ¿¹»ê" xfId="201" xr:uid="{00000000-0005-0000-0000-000064000000}"/>
    <cellStyle name="AeE­ [0]_¼OAI¿¹≫e" xfId="202" xr:uid="{00000000-0005-0000-0000-000065000000}"/>
    <cellStyle name="ÅëÈ­ [0]_ÀÎ°Çºñ,¿ÜÁÖºñ" xfId="203" xr:uid="{00000000-0005-0000-0000-000066000000}"/>
    <cellStyle name="AeE­ [0]_AI°Cºn,μμ±Þºn" xfId="204" xr:uid="{00000000-0005-0000-0000-000067000000}"/>
    <cellStyle name="ÅëÈ­ [0]_INQUIRY ¿µ¾÷ÃßÁø " xfId="44" xr:uid="{00000000-0005-0000-0000-000068000000}"/>
    <cellStyle name="AeE­ [0]_INQUIRY ¿μ¾÷AßAø " xfId="1" xr:uid="{00000000-0005-0000-0000-000069000000}"/>
    <cellStyle name="ÅëÈ­ [0]_laroux" xfId="205" xr:uid="{00000000-0005-0000-0000-00006A000000}"/>
    <cellStyle name="AeE­ [0]_laroux_1" xfId="206" xr:uid="{00000000-0005-0000-0000-00006B000000}"/>
    <cellStyle name="ÅëÈ­ [0]_laroux_1" xfId="207" xr:uid="{00000000-0005-0000-0000-00006C000000}"/>
    <cellStyle name="AeE­ [0]_laroux_1_2008. 16)ⅩⅥ. 공공행정 및 사법" xfId="208" xr:uid="{00000000-0005-0000-0000-00006D000000}"/>
    <cellStyle name="ÅëÈ­ [0]_laroux_1_2008. 16)ⅩⅥ. 공공행정 및 사법" xfId="209" xr:uid="{00000000-0005-0000-0000-00006E000000}"/>
    <cellStyle name="AeE­ [0]_laroux_1_2008. 6)Ⅵ. 농림수산업" xfId="210" xr:uid="{00000000-0005-0000-0000-00006F000000}"/>
    <cellStyle name="ÅëÈ­ [0]_laroux_1_2008. 6)Ⅵ. 농림수산업" xfId="211" xr:uid="{00000000-0005-0000-0000-000070000000}"/>
    <cellStyle name="AeE­ [0]_laroux_1_43-10주택" xfId="212" xr:uid="{00000000-0005-0000-0000-000071000000}"/>
    <cellStyle name="ÅëÈ­ [0]_laroux_1_43-10주택" xfId="213" xr:uid="{00000000-0005-0000-0000-000072000000}"/>
    <cellStyle name="AeE­ [0]_laroux_1_나주시_행정전산장비보유" xfId="214" xr:uid="{00000000-0005-0000-0000-000073000000}"/>
    <cellStyle name="ÅëÈ­ [0]_laroux_1_나주시_행정전산장비보유" xfId="215" xr:uid="{00000000-0005-0000-0000-000074000000}"/>
    <cellStyle name="AeE­ [0]_laroux_2" xfId="216" xr:uid="{00000000-0005-0000-0000-000075000000}"/>
    <cellStyle name="ÅëÈ­ [0]_laroux_2" xfId="217" xr:uid="{00000000-0005-0000-0000-000076000000}"/>
    <cellStyle name="AeE­ [0]_laroux_2_2008. 16)ⅩⅥ. 공공행정 및 사법" xfId="218" xr:uid="{00000000-0005-0000-0000-000077000000}"/>
    <cellStyle name="ÅëÈ­ [0]_laroux_2_2008. 16)ⅩⅥ. 공공행정 및 사법" xfId="219" xr:uid="{00000000-0005-0000-0000-000078000000}"/>
    <cellStyle name="AeE­ [0]_laroux_2_2008. 6)Ⅵ. 농림수산업" xfId="220" xr:uid="{00000000-0005-0000-0000-000079000000}"/>
    <cellStyle name="ÅëÈ­ [0]_laroux_2_2008. 6)Ⅵ. 농림수산업" xfId="221" xr:uid="{00000000-0005-0000-0000-00007A000000}"/>
    <cellStyle name="AeE­ [0]_laroux_2_41-06농림16" xfId="222" xr:uid="{00000000-0005-0000-0000-00007B000000}"/>
    <cellStyle name="ÅëÈ­ [0]_laroux_2_41-06농림16" xfId="223" xr:uid="{00000000-0005-0000-0000-00007C000000}"/>
    <cellStyle name="AeE­ [0]_laroux_2_41-06농림16_2008. 16)ⅩⅥ. 공공행정 및 사법" xfId="224" xr:uid="{00000000-0005-0000-0000-00007D000000}"/>
    <cellStyle name="ÅëÈ­ [0]_laroux_2_41-06농림16_2008. 16)ⅩⅥ. 공공행정 및 사법" xfId="225" xr:uid="{00000000-0005-0000-0000-00007E000000}"/>
    <cellStyle name="AeE­ [0]_laroux_2_41-06농림16_2008. 6)Ⅵ. 농림수산업" xfId="226" xr:uid="{00000000-0005-0000-0000-00007F000000}"/>
    <cellStyle name="ÅëÈ­ [0]_laroux_2_41-06농림16_2008. 6)Ⅵ. 농림수산업" xfId="227" xr:uid="{00000000-0005-0000-0000-000080000000}"/>
    <cellStyle name="AeE­ [0]_laroux_2_41-06농림16_43-10주택" xfId="228" xr:uid="{00000000-0005-0000-0000-000081000000}"/>
    <cellStyle name="ÅëÈ­ [0]_laroux_2_41-06농림16_43-10주택" xfId="229" xr:uid="{00000000-0005-0000-0000-000082000000}"/>
    <cellStyle name="AeE­ [0]_laroux_2_41-06농림16_나주시_행정전산장비보유" xfId="230" xr:uid="{00000000-0005-0000-0000-000083000000}"/>
    <cellStyle name="ÅëÈ­ [0]_laroux_2_41-06농림16_나주시_행정전산장비보유" xfId="231" xr:uid="{00000000-0005-0000-0000-000084000000}"/>
    <cellStyle name="AeE­ [0]_laroux_2_41-06농림41" xfId="232" xr:uid="{00000000-0005-0000-0000-000085000000}"/>
    <cellStyle name="ÅëÈ­ [0]_laroux_2_41-06농림41" xfId="233" xr:uid="{00000000-0005-0000-0000-000086000000}"/>
    <cellStyle name="AeE­ [0]_laroux_2_43-10주택" xfId="234" xr:uid="{00000000-0005-0000-0000-000087000000}"/>
    <cellStyle name="ÅëÈ­ [0]_laroux_2_43-10주택" xfId="235" xr:uid="{00000000-0005-0000-0000-000088000000}"/>
    <cellStyle name="AeE­ [0]_laroux_2_나주시_행정전산장비보유" xfId="236" xr:uid="{00000000-0005-0000-0000-000089000000}"/>
    <cellStyle name="ÅëÈ­ [0]_laroux_2_나주시_행정전산장비보유" xfId="237" xr:uid="{00000000-0005-0000-0000-00008A000000}"/>
    <cellStyle name="AeE­ [0]_Sheet1" xfId="238" xr:uid="{00000000-0005-0000-0000-00008B000000}"/>
    <cellStyle name="ÅëÈ­ [0]_Sheet1" xfId="239" xr:uid="{00000000-0005-0000-0000-00008C000000}"/>
    <cellStyle name="AeE­ [0]_Sheet1_2008. 16)ⅩⅥ. 공공행정 및 사법" xfId="240" xr:uid="{00000000-0005-0000-0000-00008D000000}"/>
    <cellStyle name="ÅëÈ­ [0]_Sheet1_2008. 16)ⅩⅥ. 공공행정 및 사법" xfId="241" xr:uid="{00000000-0005-0000-0000-00008E000000}"/>
    <cellStyle name="AeE­ [0]_Sheet1_2008. 6)Ⅵ. 농림수산업" xfId="242" xr:uid="{00000000-0005-0000-0000-00008F000000}"/>
    <cellStyle name="ÅëÈ­ [0]_Sheet1_2008. 6)Ⅵ. 농림수산업" xfId="243" xr:uid="{00000000-0005-0000-0000-000090000000}"/>
    <cellStyle name="AeE­ [0]_Sheet1_43-10주택" xfId="244" xr:uid="{00000000-0005-0000-0000-000091000000}"/>
    <cellStyle name="ÅëÈ­ [0]_Sheet1_43-10주택" xfId="245" xr:uid="{00000000-0005-0000-0000-000092000000}"/>
    <cellStyle name="AeE­ [0]_Sheet1_나주시_행정전산장비보유" xfId="246" xr:uid="{00000000-0005-0000-0000-000093000000}"/>
    <cellStyle name="ÅëÈ­ [0]_Sheet1_나주시_행정전산장비보유" xfId="247" xr:uid="{00000000-0005-0000-0000-000094000000}"/>
    <cellStyle name="AeE­_±a¼uAe½A " xfId="45" xr:uid="{00000000-0005-0000-0000-000095000000}"/>
    <cellStyle name="ÅëÈ­_¼ÕÀÍ¿¹»ê" xfId="248" xr:uid="{00000000-0005-0000-0000-000096000000}"/>
    <cellStyle name="AeE­_¼OAI¿¹≫e" xfId="249" xr:uid="{00000000-0005-0000-0000-000097000000}"/>
    <cellStyle name="ÅëÈ­_ÀÎ°Çºñ,¿ÜÁÖºñ" xfId="250" xr:uid="{00000000-0005-0000-0000-000098000000}"/>
    <cellStyle name="AeE­_AI°Cºn,μμ±Þºn" xfId="251" xr:uid="{00000000-0005-0000-0000-000099000000}"/>
    <cellStyle name="ÅëÈ­_INQUIRY ¿µ¾÷ÃßÁø " xfId="46" xr:uid="{00000000-0005-0000-0000-00009A000000}"/>
    <cellStyle name="AeE­_INQUIRY ¿μ¾÷AßAø " xfId="2" xr:uid="{00000000-0005-0000-0000-00009B000000}"/>
    <cellStyle name="ÅëÈ­_laroux" xfId="252" xr:uid="{00000000-0005-0000-0000-00009C000000}"/>
    <cellStyle name="AeE­_laroux_1" xfId="253" xr:uid="{00000000-0005-0000-0000-00009D000000}"/>
    <cellStyle name="ÅëÈ­_laroux_1" xfId="254" xr:uid="{00000000-0005-0000-0000-00009E000000}"/>
    <cellStyle name="AeE­_laroux_1_2008. 16)ⅩⅥ. 공공행정 및 사법" xfId="255" xr:uid="{00000000-0005-0000-0000-00009F000000}"/>
    <cellStyle name="ÅëÈ­_laroux_1_2008. 16)ⅩⅥ. 공공행정 및 사법" xfId="256" xr:uid="{00000000-0005-0000-0000-0000A0000000}"/>
    <cellStyle name="AeE­_laroux_1_2008. 6)Ⅵ. 농림수산업" xfId="257" xr:uid="{00000000-0005-0000-0000-0000A1000000}"/>
    <cellStyle name="ÅëÈ­_laroux_1_2008. 6)Ⅵ. 농림수산업" xfId="258" xr:uid="{00000000-0005-0000-0000-0000A2000000}"/>
    <cellStyle name="AeE­_laroux_1_43-10주택" xfId="259" xr:uid="{00000000-0005-0000-0000-0000A3000000}"/>
    <cellStyle name="ÅëÈ­_laroux_1_43-10주택" xfId="260" xr:uid="{00000000-0005-0000-0000-0000A4000000}"/>
    <cellStyle name="AeE­_laroux_1_나주시_행정전산장비보유" xfId="261" xr:uid="{00000000-0005-0000-0000-0000A5000000}"/>
    <cellStyle name="ÅëÈ­_laroux_1_나주시_행정전산장비보유" xfId="262" xr:uid="{00000000-0005-0000-0000-0000A6000000}"/>
    <cellStyle name="AeE­_laroux_2" xfId="263" xr:uid="{00000000-0005-0000-0000-0000A7000000}"/>
    <cellStyle name="ÅëÈ­_laroux_2" xfId="264" xr:uid="{00000000-0005-0000-0000-0000A8000000}"/>
    <cellStyle name="AeE­_laroux_2_2008. 16)ⅩⅥ. 공공행정 및 사법" xfId="265" xr:uid="{00000000-0005-0000-0000-0000A9000000}"/>
    <cellStyle name="ÅëÈ­_laroux_2_2008. 16)ⅩⅥ. 공공행정 및 사법" xfId="266" xr:uid="{00000000-0005-0000-0000-0000AA000000}"/>
    <cellStyle name="AeE­_laroux_2_2008. 6)Ⅵ. 농림수산업" xfId="267" xr:uid="{00000000-0005-0000-0000-0000AB000000}"/>
    <cellStyle name="ÅëÈ­_laroux_2_2008. 6)Ⅵ. 농림수산업" xfId="268" xr:uid="{00000000-0005-0000-0000-0000AC000000}"/>
    <cellStyle name="AeE­_laroux_2_41-06농림16" xfId="269" xr:uid="{00000000-0005-0000-0000-0000AD000000}"/>
    <cellStyle name="ÅëÈ­_laroux_2_41-06농림16" xfId="270" xr:uid="{00000000-0005-0000-0000-0000AE000000}"/>
    <cellStyle name="AeE­_laroux_2_41-06농림16_2008. 16)ⅩⅥ. 공공행정 및 사법" xfId="271" xr:uid="{00000000-0005-0000-0000-0000AF000000}"/>
    <cellStyle name="ÅëÈ­_laroux_2_41-06농림16_2008. 16)ⅩⅥ. 공공행정 및 사법" xfId="272" xr:uid="{00000000-0005-0000-0000-0000B0000000}"/>
    <cellStyle name="AeE­_laroux_2_41-06농림16_2008. 6)Ⅵ. 농림수산업" xfId="273" xr:uid="{00000000-0005-0000-0000-0000B1000000}"/>
    <cellStyle name="ÅëÈ­_laroux_2_41-06농림16_2008. 6)Ⅵ. 농림수산업" xfId="274" xr:uid="{00000000-0005-0000-0000-0000B2000000}"/>
    <cellStyle name="AeE­_laroux_2_41-06농림16_43-10주택" xfId="275" xr:uid="{00000000-0005-0000-0000-0000B3000000}"/>
    <cellStyle name="ÅëÈ­_laroux_2_41-06농림16_43-10주택" xfId="276" xr:uid="{00000000-0005-0000-0000-0000B4000000}"/>
    <cellStyle name="AeE­_laroux_2_41-06농림16_나주시_행정전산장비보유" xfId="277" xr:uid="{00000000-0005-0000-0000-0000B5000000}"/>
    <cellStyle name="ÅëÈ­_laroux_2_41-06농림16_나주시_행정전산장비보유" xfId="278" xr:uid="{00000000-0005-0000-0000-0000B6000000}"/>
    <cellStyle name="AeE­_laroux_2_41-06농림41" xfId="279" xr:uid="{00000000-0005-0000-0000-0000B7000000}"/>
    <cellStyle name="ÅëÈ­_laroux_2_41-06농림41" xfId="280" xr:uid="{00000000-0005-0000-0000-0000B8000000}"/>
    <cellStyle name="AeE­_laroux_2_43-10주택" xfId="281" xr:uid="{00000000-0005-0000-0000-0000B9000000}"/>
    <cellStyle name="ÅëÈ­_laroux_2_43-10주택" xfId="282" xr:uid="{00000000-0005-0000-0000-0000BA000000}"/>
    <cellStyle name="AeE­_laroux_2_나주시_행정전산장비보유" xfId="283" xr:uid="{00000000-0005-0000-0000-0000BB000000}"/>
    <cellStyle name="ÅëÈ­_laroux_2_나주시_행정전산장비보유" xfId="284" xr:uid="{00000000-0005-0000-0000-0000BC000000}"/>
    <cellStyle name="AeE­_Sheet1" xfId="285" xr:uid="{00000000-0005-0000-0000-0000BD000000}"/>
    <cellStyle name="ÅëÈ­_Sheet1" xfId="286" xr:uid="{00000000-0005-0000-0000-0000BE000000}"/>
    <cellStyle name="AeE­_Sheet1_2008. 16)ⅩⅥ. 공공행정 및 사법" xfId="287" xr:uid="{00000000-0005-0000-0000-0000BF000000}"/>
    <cellStyle name="ÅëÈ­_Sheet1_2008. 16)ⅩⅥ. 공공행정 및 사법" xfId="288" xr:uid="{00000000-0005-0000-0000-0000C0000000}"/>
    <cellStyle name="AeE­_Sheet1_2008. 6)Ⅵ. 농림수산업" xfId="289" xr:uid="{00000000-0005-0000-0000-0000C1000000}"/>
    <cellStyle name="ÅëÈ­_Sheet1_2008. 6)Ⅵ. 농림수산업" xfId="290" xr:uid="{00000000-0005-0000-0000-0000C2000000}"/>
    <cellStyle name="AeE­_Sheet1_41-06농림16" xfId="291" xr:uid="{00000000-0005-0000-0000-0000C3000000}"/>
    <cellStyle name="ÅëÈ­_Sheet1_41-06농림16" xfId="292" xr:uid="{00000000-0005-0000-0000-0000C4000000}"/>
    <cellStyle name="AeE­_Sheet1_41-06농림16_2008. 16)ⅩⅥ. 공공행정 및 사법" xfId="293" xr:uid="{00000000-0005-0000-0000-0000C5000000}"/>
    <cellStyle name="ÅëÈ­_Sheet1_41-06농림16_2008. 16)ⅩⅥ. 공공행정 및 사법" xfId="294" xr:uid="{00000000-0005-0000-0000-0000C6000000}"/>
    <cellStyle name="AeE­_Sheet1_41-06농림16_2008. 6)Ⅵ. 농림수산업" xfId="295" xr:uid="{00000000-0005-0000-0000-0000C7000000}"/>
    <cellStyle name="ÅëÈ­_Sheet1_41-06농림16_2008. 6)Ⅵ. 농림수산업" xfId="296" xr:uid="{00000000-0005-0000-0000-0000C8000000}"/>
    <cellStyle name="AeE­_Sheet1_41-06농림16_43-10주택" xfId="297" xr:uid="{00000000-0005-0000-0000-0000C9000000}"/>
    <cellStyle name="ÅëÈ­_Sheet1_41-06농림16_43-10주택" xfId="298" xr:uid="{00000000-0005-0000-0000-0000CA000000}"/>
    <cellStyle name="AeE­_Sheet1_41-06농림16_나주시_행정전산장비보유" xfId="299" xr:uid="{00000000-0005-0000-0000-0000CB000000}"/>
    <cellStyle name="ÅëÈ­_Sheet1_41-06농림16_나주시_행정전산장비보유" xfId="300" xr:uid="{00000000-0005-0000-0000-0000CC000000}"/>
    <cellStyle name="AeE­_Sheet1_41-06농림41" xfId="301" xr:uid="{00000000-0005-0000-0000-0000CD000000}"/>
    <cellStyle name="ÅëÈ­_Sheet1_41-06농림41" xfId="302" xr:uid="{00000000-0005-0000-0000-0000CE000000}"/>
    <cellStyle name="AeE­_Sheet1_43-10주택" xfId="303" xr:uid="{00000000-0005-0000-0000-0000CF000000}"/>
    <cellStyle name="ÅëÈ­_Sheet1_43-10주택" xfId="304" xr:uid="{00000000-0005-0000-0000-0000D0000000}"/>
    <cellStyle name="AeE­_Sheet1_나주시_행정전산장비보유" xfId="305" xr:uid="{00000000-0005-0000-0000-0000D1000000}"/>
    <cellStyle name="ÅëÈ­_Sheet1_나주시_행정전산장비보유" xfId="306" xr:uid="{00000000-0005-0000-0000-0000D2000000}"/>
    <cellStyle name="AeE¡ⓒ [0]_INQUIRY ￠?￥i¨u¡AAⓒ￢Aⓒª " xfId="47" xr:uid="{00000000-0005-0000-0000-0000D3000000}"/>
    <cellStyle name="AeE¡ⓒ_INQUIRY ￠?￥i¨u¡AAⓒ￢Aⓒª " xfId="48" xr:uid="{00000000-0005-0000-0000-0000D4000000}"/>
    <cellStyle name="ALIGNMENT" xfId="49" xr:uid="{00000000-0005-0000-0000-0000D5000000}"/>
    <cellStyle name="AÞ¸¶ [0]_±a¼uAe½A " xfId="50" xr:uid="{00000000-0005-0000-0000-0000D6000000}"/>
    <cellStyle name="ÄÞ¸¶ [0]_¼ÕÀÍ¿¹»ê" xfId="307" xr:uid="{00000000-0005-0000-0000-0000D7000000}"/>
    <cellStyle name="AÞ¸¶ [0]_¼OAI¿¹≫e" xfId="308" xr:uid="{00000000-0005-0000-0000-0000D8000000}"/>
    <cellStyle name="ÄÞ¸¶ [0]_ÀÎ°Çºñ,¿ÜÁÖºñ" xfId="309" xr:uid="{00000000-0005-0000-0000-0000D9000000}"/>
    <cellStyle name="AÞ¸¶ [0]_AI°Cºn,μμ±Þºn" xfId="310" xr:uid="{00000000-0005-0000-0000-0000DA000000}"/>
    <cellStyle name="ÄÞ¸¶ [0]_INQUIRY ¿µ¾÷ÃßÁø " xfId="51" xr:uid="{00000000-0005-0000-0000-0000DB000000}"/>
    <cellStyle name="AÞ¸¶ [0]_INQUIRY ¿μ¾÷AßAø " xfId="3" xr:uid="{00000000-0005-0000-0000-0000DC000000}"/>
    <cellStyle name="ÄÞ¸¶ [0]_laroux" xfId="311" xr:uid="{00000000-0005-0000-0000-0000DD000000}"/>
    <cellStyle name="AÞ¸¶ [0]_laroux_1" xfId="312" xr:uid="{00000000-0005-0000-0000-0000DE000000}"/>
    <cellStyle name="ÄÞ¸¶ [0]_laroux_1" xfId="313" xr:uid="{00000000-0005-0000-0000-0000DF000000}"/>
    <cellStyle name="AÞ¸¶ [0]_Sheet1" xfId="314" xr:uid="{00000000-0005-0000-0000-0000E0000000}"/>
    <cellStyle name="ÄÞ¸¶ [0]_Sheet1" xfId="315" xr:uid="{00000000-0005-0000-0000-0000E1000000}"/>
    <cellStyle name="AÞ¸¶ [0]_Sheet1_2008. 16)ⅩⅥ. 공공행정 및 사법" xfId="316" xr:uid="{00000000-0005-0000-0000-0000E2000000}"/>
    <cellStyle name="ÄÞ¸¶ [0]_Sheet1_2008. 16)ⅩⅥ. 공공행정 및 사법" xfId="317" xr:uid="{00000000-0005-0000-0000-0000E3000000}"/>
    <cellStyle name="AÞ¸¶ [0]_Sheet1_2008. 6)Ⅵ. 농림수산업" xfId="318" xr:uid="{00000000-0005-0000-0000-0000E4000000}"/>
    <cellStyle name="ÄÞ¸¶ [0]_Sheet1_2008. 6)Ⅵ. 농림수산업" xfId="319" xr:uid="{00000000-0005-0000-0000-0000E5000000}"/>
    <cellStyle name="AÞ¸¶ [0]_Sheet1_43-10주택" xfId="320" xr:uid="{00000000-0005-0000-0000-0000E6000000}"/>
    <cellStyle name="ÄÞ¸¶ [0]_Sheet1_43-10주택" xfId="321" xr:uid="{00000000-0005-0000-0000-0000E7000000}"/>
    <cellStyle name="AÞ¸¶ [0]_Sheet1_나주시_행정전산장비보유" xfId="322" xr:uid="{00000000-0005-0000-0000-0000E8000000}"/>
    <cellStyle name="ÄÞ¸¶ [0]_Sheet1_나주시_행정전산장비보유" xfId="323" xr:uid="{00000000-0005-0000-0000-0000E9000000}"/>
    <cellStyle name="AÞ¸¶_±a¼uAe½A " xfId="52" xr:uid="{00000000-0005-0000-0000-0000EA000000}"/>
    <cellStyle name="ÄÞ¸¶_¼ÕÀÍ¿¹»ê" xfId="324" xr:uid="{00000000-0005-0000-0000-0000EB000000}"/>
    <cellStyle name="AÞ¸¶_¼OAI¿¹≫e" xfId="325" xr:uid="{00000000-0005-0000-0000-0000EC000000}"/>
    <cellStyle name="ÄÞ¸¶_ÀÎ°Çºñ,¿ÜÁÖºñ" xfId="326" xr:uid="{00000000-0005-0000-0000-0000ED000000}"/>
    <cellStyle name="AÞ¸¶_AI°Cºn,μμ±Þºn" xfId="327" xr:uid="{00000000-0005-0000-0000-0000EE000000}"/>
    <cellStyle name="ÄÞ¸¶_INQUIRY ¿µ¾÷ÃßÁø " xfId="53" xr:uid="{00000000-0005-0000-0000-0000EF000000}"/>
    <cellStyle name="AÞ¸¶_INQUIRY ¿μ¾÷AßAø " xfId="4" xr:uid="{00000000-0005-0000-0000-0000F0000000}"/>
    <cellStyle name="ÄÞ¸¶_laroux" xfId="328" xr:uid="{00000000-0005-0000-0000-0000F1000000}"/>
    <cellStyle name="AÞ¸¶_laroux_1" xfId="329" xr:uid="{00000000-0005-0000-0000-0000F2000000}"/>
    <cellStyle name="ÄÞ¸¶_laroux_1" xfId="330" xr:uid="{00000000-0005-0000-0000-0000F3000000}"/>
    <cellStyle name="AÞ¸¶_Sheet1" xfId="331" xr:uid="{00000000-0005-0000-0000-0000F4000000}"/>
    <cellStyle name="ÄÞ¸¶_Sheet1" xfId="332" xr:uid="{00000000-0005-0000-0000-0000F5000000}"/>
    <cellStyle name="AÞ¸¶_Sheet1_2008. 16)ⅩⅥ. 공공행정 및 사법" xfId="333" xr:uid="{00000000-0005-0000-0000-0000F6000000}"/>
    <cellStyle name="ÄÞ¸¶_Sheet1_2008. 16)ⅩⅥ. 공공행정 및 사법" xfId="334" xr:uid="{00000000-0005-0000-0000-0000F7000000}"/>
    <cellStyle name="AÞ¸¶_Sheet1_2008. 6)Ⅵ. 농림수산업" xfId="335" xr:uid="{00000000-0005-0000-0000-0000F8000000}"/>
    <cellStyle name="ÄÞ¸¶_Sheet1_2008. 6)Ⅵ. 농림수산업" xfId="336" xr:uid="{00000000-0005-0000-0000-0000F9000000}"/>
    <cellStyle name="AÞ¸¶_Sheet1_41-06농림16" xfId="337" xr:uid="{00000000-0005-0000-0000-0000FA000000}"/>
    <cellStyle name="ÄÞ¸¶_Sheet1_41-06농림16" xfId="338" xr:uid="{00000000-0005-0000-0000-0000FB000000}"/>
    <cellStyle name="AÞ¸¶_Sheet1_41-06농림16_2008. 16)ⅩⅥ. 공공행정 및 사법" xfId="339" xr:uid="{00000000-0005-0000-0000-0000FC000000}"/>
    <cellStyle name="ÄÞ¸¶_Sheet1_41-06농림16_2008. 16)ⅩⅥ. 공공행정 및 사법" xfId="340" xr:uid="{00000000-0005-0000-0000-0000FD000000}"/>
    <cellStyle name="AÞ¸¶_Sheet1_41-06농림16_2008. 6)Ⅵ. 농림수산업" xfId="341" xr:uid="{00000000-0005-0000-0000-0000FE000000}"/>
    <cellStyle name="ÄÞ¸¶_Sheet1_41-06농림16_2008. 6)Ⅵ. 농림수산업" xfId="342" xr:uid="{00000000-0005-0000-0000-0000FF000000}"/>
    <cellStyle name="AÞ¸¶_Sheet1_41-06농림16_43-10주택" xfId="343" xr:uid="{00000000-0005-0000-0000-000000010000}"/>
    <cellStyle name="ÄÞ¸¶_Sheet1_41-06농림16_43-10주택" xfId="344" xr:uid="{00000000-0005-0000-0000-000001010000}"/>
    <cellStyle name="AÞ¸¶_Sheet1_41-06농림16_나주시_행정전산장비보유" xfId="345" xr:uid="{00000000-0005-0000-0000-000002010000}"/>
    <cellStyle name="ÄÞ¸¶_Sheet1_41-06농림16_나주시_행정전산장비보유" xfId="346" xr:uid="{00000000-0005-0000-0000-000003010000}"/>
    <cellStyle name="AÞ¸¶_Sheet1_41-06농림41" xfId="347" xr:uid="{00000000-0005-0000-0000-000004010000}"/>
    <cellStyle name="ÄÞ¸¶_Sheet1_41-06농림41" xfId="348" xr:uid="{00000000-0005-0000-0000-000005010000}"/>
    <cellStyle name="AÞ¸¶_Sheet1_43-10주택" xfId="349" xr:uid="{00000000-0005-0000-0000-000006010000}"/>
    <cellStyle name="ÄÞ¸¶_Sheet1_43-10주택" xfId="350" xr:uid="{00000000-0005-0000-0000-000007010000}"/>
    <cellStyle name="AÞ¸¶_Sheet1_나주시_행정전산장비보유" xfId="351" xr:uid="{00000000-0005-0000-0000-000008010000}"/>
    <cellStyle name="ÄÞ¸¶_Sheet1_나주시_행정전산장비보유" xfId="352" xr:uid="{00000000-0005-0000-0000-000009010000}"/>
    <cellStyle name="Bad" xfId="353" xr:uid="{00000000-0005-0000-0000-00000A010000}"/>
    <cellStyle name="C_TITLE" xfId="54" xr:uid="{00000000-0005-0000-0000-00000B010000}"/>
    <cellStyle name="C¡IA¨ª_¡ic¨u¡A¨￢I¨￢¡Æ AN¡Æe " xfId="55" xr:uid="{00000000-0005-0000-0000-00000C010000}"/>
    <cellStyle name="C￥AØ_¸AAa.¼OAI " xfId="354" xr:uid="{00000000-0005-0000-0000-00000D010000}"/>
    <cellStyle name="Ç¥ÁØ_»ç¾÷ºÎº° ÃÑ°è " xfId="56" xr:uid="{00000000-0005-0000-0000-00000E010000}"/>
    <cellStyle name="C￥AØ_≫c¾÷ºIº° AN°e " xfId="57" xr:uid="{00000000-0005-0000-0000-00000F010000}"/>
    <cellStyle name="Ç¥ÁØ_¼ÕÀÍ¿¹»ê" xfId="355" xr:uid="{00000000-0005-0000-0000-000010010000}"/>
    <cellStyle name="C￥AØ_¼OAI¿¹≫e" xfId="356" xr:uid="{00000000-0005-0000-0000-000011010000}"/>
    <cellStyle name="Ç¥ÁØ_5-1±¤°í " xfId="58" xr:uid="{00000000-0005-0000-0000-000012010000}"/>
    <cellStyle name="C￥AØ_Æi¼º¸RCA " xfId="59" xr:uid="{00000000-0005-0000-0000-000013010000}"/>
    <cellStyle name="Ç¥ÁØ_ÀÎ°Çºñ,¿ÜÁÖºñ" xfId="357" xr:uid="{00000000-0005-0000-0000-000014010000}"/>
    <cellStyle name="C￥AØ_AI°Cºn,μμ±Þºn" xfId="358" xr:uid="{00000000-0005-0000-0000-000015010000}"/>
    <cellStyle name="Ç¥ÁØ_laroux" xfId="359" xr:uid="{00000000-0005-0000-0000-000016010000}"/>
    <cellStyle name="C￥AØ_laroux_1" xfId="360" xr:uid="{00000000-0005-0000-0000-000017010000}"/>
    <cellStyle name="Ç¥ÁØ_laroux_1" xfId="361" xr:uid="{00000000-0005-0000-0000-000018010000}"/>
    <cellStyle name="C￥AØ_laroux_1_Sheet1" xfId="362" xr:uid="{00000000-0005-0000-0000-000019010000}"/>
    <cellStyle name="Ç¥ÁØ_laroux_1_Sheet1" xfId="363" xr:uid="{00000000-0005-0000-0000-00001A010000}"/>
    <cellStyle name="C￥AØ_laroux_2" xfId="364" xr:uid="{00000000-0005-0000-0000-00001B010000}"/>
    <cellStyle name="Ç¥ÁØ_laroux_2" xfId="365" xr:uid="{00000000-0005-0000-0000-00001C010000}"/>
    <cellStyle name="C￥AØ_laroux_2_Sheet1" xfId="366" xr:uid="{00000000-0005-0000-0000-00001D010000}"/>
    <cellStyle name="Ç¥ÁØ_laroux_2_Sheet1" xfId="367" xr:uid="{00000000-0005-0000-0000-00001E010000}"/>
    <cellStyle name="C￥AØ_laroux_3" xfId="368" xr:uid="{00000000-0005-0000-0000-00001F010000}"/>
    <cellStyle name="Ç¥ÁØ_laroux_3" xfId="369" xr:uid="{00000000-0005-0000-0000-000020010000}"/>
    <cellStyle name="C￥AØ_laroux_4" xfId="370" xr:uid="{00000000-0005-0000-0000-000021010000}"/>
    <cellStyle name="Ç¥ÁØ_laroux_4" xfId="371" xr:uid="{00000000-0005-0000-0000-000022010000}"/>
    <cellStyle name="C￥AØ_laroux_Sheet1" xfId="372" xr:uid="{00000000-0005-0000-0000-000023010000}"/>
    <cellStyle name="Ç¥ÁØ_laroux_Sheet1" xfId="373" xr:uid="{00000000-0005-0000-0000-000024010000}"/>
    <cellStyle name="C￥AØ_page 2 " xfId="60" xr:uid="{00000000-0005-0000-0000-000025010000}"/>
    <cellStyle name="Ç¥ÁØ_page 2 " xfId="61" xr:uid="{00000000-0005-0000-0000-000026010000}"/>
    <cellStyle name="C￥AØ_page 2 _중앙연구소+용역인원사번_03.02.21" xfId="62" xr:uid="{00000000-0005-0000-0000-000027010000}"/>
    <cellStyle name="Ç¥ÁØ_page 2 _중앙연구소+용역인원사번_03.02.21" xfId="63" xr:uid="{00000000-0005-0000-0000-000028010000}"/>
    <cellStyle name="C￥AØ_PERSONAL" xfId="64" xr:uid="{00000000-0005-0000-0000-000029010000}"/>
    <cellStyle name="Ç¥ÁØ_Sheet1" xfId="374" xr:uid="{00000000-0005-0000-0000-00002A010000}"/>
    <cellStyle name="Calc Currency (0)" xfId="65" xr:uid="{00000000-0005-0000-0000-00002B010000}"/>
    <cellStyle name="Calculation" xfId="375" xr:uid="{00000000-0005-0000-0000-00002C010000}"/>
    <cellStyle name="category" xfId="66" xr:uid="{00000000-0005-0000-0000-00002D010000}"/>
    <cellStyle name="Check Cell" xfId="376" xr:uid="{00000000-0005-0000-0000-00002E010000}"/>
    <cellStyle name="Comma [0]_ SG&amp;A Bridge " xfId="5" xr:uid="{00000000-0005-0000-0000-00002F010000}"/>
    <cellStyle name="comma zerodec" xfId="377" xr:uid="{00000000-0005-0000-0000-000030010000}"/>
    <cellStyle name="Comma_ SG&amp;A Bridge " xfId="6" xr:uid="{00000000-0005-0000-0000-000031010000}"/>
    <cellStyle name="Comma0" xfId="67" xr:uid="{00000000-0005-0000-0000-000032010000}"/>
    <cellStyle name="Curren?_x0012_퐀_x0017_?" xfId="68" xr:uid="{00000000-0005-0000-0000-000033010000}"/>
    <cellStyle name="Currency [0]_ SG&amp;A Bridge " xfId="7" xr:uid="{00000000-0005-0000-0000-000034010000}"/>
    <cellStyle name="Currency_ SG&amp;A Bridge " xfId="8" xr:uid="{00000000-0005-0000-0000-000035010000}"/>
    <cellStyle name="Currency0" xfId="69" xr:uid="{00000000-0005-0000-0000-000036010000}"/>
    <cellStyle name="Currency1" xfId="70" xr:uid="{00000000-0005-0000-0000-000037010000}"/>
    <cellStyle name="Currency1 2" xfId="614" xr:uid="{00000000-0005-0000-0000-000038010000}"/>
    <cellStyle name="Date" xfId="71" xr:uid="{00000000-0005-0000-0000-000039010000}"/>
    <cellStyle name="Date 2" xfId="615" xr:uid="{00000000-0005-0000-0000-00003A010000}"/>
    <cellStyle name="Dezimal [0]_laroux" xfId="378" xr:uid="{00000000-0005-0000-0000-00003B010000}"/>
    <cellStyle name="Dezimal_laroux" xfId="379" xr:uid="{00000000-0005-0000-0000-00003C010000}"/>
    <cellStyle name="Dollar (zero dec)" xfId="380" xr:uid="{00000000-0005-0000-0000-00003D010000}"/>
    <cellStyle name="Euro" xfId="72" xr:uid="{00000000-0005-0000-0000-00003E010000}"/>
    <cellStyle name="Explanatory Text" xfId="381" xr:uid="{00000000-0005-0000-0000-00003F010000}"/>
    <cellStyle name="Fixed" xfId="73" xr:uid="{00000000-0005-0000-0000-000040010000}"/>
    <cellStyle name="Fixed 2" xfId="616" xr:uid="{00000000-0005-0000-0000-000041010000}"/>
    <cellStyle name="Good" xfId="382" xr:uid="{00000000-0005-0000-0000-000042010000}"/>
    <cellStyle name="Grey" xfId="74" xr:uid="{00000000-0005-0000-0000-000043010000}"/>
    <cellStyle name="Grey 2" xfId="383" xr:uid="{00000000-0005-0000-0000-000044010000}"/>
    <cellStyle name="HEADER" xfId="75" xr:uid="{00000000-0005-0000-0000-000045010000}"/>
    <cellStyle name="Header1" xfId="9" xr:uid="{00000000-0005-0000-0000-000046010000}"/>
    <cellStyle name="Header1 2" xfId="617" xr:uid="{00000000-0005-0000-0000-000047010000}"/>
    <cellStyle name="Header2" xfId="10" xr:uid="{00000000-0005-0000-0000-000048010000}"/>
    <cellStyle name="Header2 2" xfId="618" xr:uid="{00000000-0005-0000-0000-000049010000}"/>
    <cellStyle name="Heading 1" xfId="76" xr:uid="{00000000-0005-0000-0000-00004A010000}"/>
    <cellStyle name="Heading 1 2" xfId="384" xr:uid="{00000000-0005-0000-0000-00004B010000}"/>
    <cellStyle name="Heading 2" xfId="77" xr:uid="{00000000-0005-0000-0000-00004C010000}"/>
    <cellStyle name="Heading 2 2" xfId="385" xr:uid="{00000000-0005-0000-0000-00004D010000}"/>
    <cellStyle name="Heading 3" xfId="386" xr:uid="{00000000-0005-0000-0000-00004E010000}"/>
    <cellStyle name="Heading 4" xfId="387" xr:uid="{00000000-0005-0000-0000-00004F010000}"/>
    <cellStyle name="HEADING1" xfId="78" xr:uid="{00000000-0005-0000-0000-000050010000}"/>
    <cellStyle name="HEADING1 2" xfId="619" xr:uid="{00000000-0005-0000-0000-000051010000}"/>
    <cellStyle name="HEADING2" xfId="79" xr:uid="{00000000-0005-0000-0000-000052010000}"/>
    <cellStyle name="HEADING2 2" xfId="620" xr:uid="{00000000-0005-0000-0000-000053010000}"/>
    <cellStyle name="Hyperlink" xfId="388" xr:uid="{00000000-0005-0000-0000-000054010000}"/>
    <cellStyle name="Input" xfId="389" xr:uid="{00000000-0005-0000-0000-000055010000}"/>
    <cellStyle name="Input [yellow]" xfId="80" xr:uid="{00000000-0005-0000-0000-000056010000}"/>
    <cellStyle name="Input [yellow] 2" xfId="390" xr:uid="{00000000-0005-0000-0000-000057010000}"/>
    <cellStyle name="Linked Cell" xfId="391" xr:uid="{00000000-0005-0000-0000-000058010000}"/>
    <cellStyle name="Millares [0]_2AV_M_M " xfId="392" xr:uid="{00000000-0005-0000-0000-000059010000}"/>
    <cellStyle name="Milliers [0]_Arabian Spec" xfId="393" xr:uid="{00000000-0005-0000-0000-00005A010000}"/>
    <cellStyle name="Milliers_Arabian Spec" xfId="394" xr:uid="{00000000-0005-0000-0000-00005B010000}"/>
    <cellStyle name="Model" xfId="81" xr:uid="{00000000-0005-0000-0000-00005C010000}"/>
    <cellStyle name="Mon?aire [0]_Arabian Spec" xfId="395" xr:uid="{00000000-0005-0000-0000-00005D010000}"/>
    <cellStyle name="Mon?aire_Arabian Spec" xfId="396" xr:uid="{00000000-0005-0000-0000-00005E010000}"/>
    <cellStyle name="Moneda [0]_2AV_M_M " xfId="397" xr:uid="{00000000-0005-0000-0000-00005F010000}"/>
    <cellStyle name="Moneda_2AV_M_M " xfId="398" xr:uid="{00000000-0005-0000-0000-000060010000}"/>
    <cellStyle name="Neutral" xfId="399" xr:uid="{00000000-0005-0000-0000-000061010000}"/>
    <cellStyle name="Normal - Style1" xfId="82" xr:uid="{00000000-0005-0000-0000-000062010000}"/>
    <cellStyle name="Normal - Style1 2" xfId="400" xr:uid="{00000000-0005-0000-0000-000063010000}"/>
    <cellStyle name="Normal_ SG&amp;A Bridge " xfId="11" xr:uid="{00000000-0005-0000-0000-000064010000}"/>
    <cellStyle name="Note" xfId="401" xr:uid="{00000000-0005-0000-0000-000065010000}"/>
    <cellStyle name="NUM_" xfId="83" xr:uid="{00000000-0005-0000-0000-000066010000}"/>
    <cellStyle name="Œ…?æ맖?e [0.00]_laroux" xfId="84" xr:uid="{00000000-0005-0000-0000-000067010000}"/>
    <cellStyle name="Œ…?æ맖?e_laroux" xfId="85" xr:uid="{00000000-0005-0000-0000-000068010000}"/>
    <cellStyle name="Output" xfId="402" xr:uid="{00000000-0005-0000-0000-000069010000}"/>
    <cellStyle name="Percent [2]" xfId="86" xr:uid="{00000000-0005-0000-0000-00006A010000}"/>
    <cellStyle name="Percent [2] 2" xfId="621" xr:uid="{00000000-0005-0000-0000-00006B010000}"/>
    <cellStyle name="R_TITLE" xfId="87" xr:uid="{00000000-0005-0000-0000-00006C010000}"/>
    <cellStyle name="Standard_laroux" xfId="403" xr:uid="{00000000-0005-0000-0000-00006D010000}"/>
    <cellStyle name="subhead" xfId="88" xr:uid="{00000000-0005-0000-0000-00006E010000}"/>
    <cellStyle name="Title" xfId="404" xr:uid="{00000000-0005-0000-0000-00006F010000}"/>
    <cellStyle name="Total" xfId="89" xr:uid="{00000000-0005-0000-0000-000070010000}"/>
    <cellStyle name="Total 2" xfId="405" xr:uid="{00000000-0005-0000-0000-000071010000}"/>
    <cellStyle name="UM" xfId="406" xr:uid="{00000000-0005-0000-0000-000072010000}"/>
    <cellStyle name="W?rung [0]_laroux" xfId="407" xr:uid="{00000000-0005-0000-0000-000073010000}"/>
    <cellStyle name="W?rung_laroux" xfId="408" xr:uid="{00000000-0005-0000-0000-000074010000}"/>
    <cellStyle name="Warning Text" xfId="409" xr:uid="{00000000-0005-0000-0000-000075010000}"/>
    <cellStyle name="강조색1 2" xfId="410" xr:uid="{00000000-0005-0000-0000-000076010000}"/>
    <cellStyle name="강조색1 2 2" xfId="411" xr:uid="{00000000-0005-0000-0000-000077010000}"/>
    <cellStyle name="강조색1 3" xfId="412" xr:uid="{00000000-0005-0000-0000-000078010000}"/>
    <cellStyle name="강조색2 2" xfId="413" xr:uid="{00000000-0005-0000-0000-000079010000}"/>
    <cellStyle name="강조색2 2 2" xfId="414" xr:uid="{00000000-0005-0000-0000-00007A010000}"/>
    <cellStyle name="강조색2 3" xfId="415" xr:uid="{00000000-0005-0000-0000-00007B010000}"/>
    <cellStyle name="강조색3 2" xfId="416" xr:uid="{00000000-0005-0000-0000-00007C010000}"/>
    <cellStyle name="강조색3 2 2" xfId="417" xr:uid="{00000000-0005-0000-0000-00007D010000}"/>
    <cellStyle name="강조색3 3" xfId="418" xr:uid="{00000000-0005-0000-0000-00007E010000}"/>
    <cellStyle name="강조색4 2" xfId="419" xr:uid="{00000000-0005-0000-0000-00007F010000}"/>
    <cellStyle name="강조색4 2 2" xfId="420" xr:uid="{00000000-0005-0000-0000-000080010000}"/>
    <cellStyle name="강조색4 3" xfId="421" xr:uid="{00000000-0005-0000-0000-000081010000}"/>
    <cellStyle name="강조색5 2" xfId="422" xr:uid="{00000000-0005-0000-0000-000082010000}"/>
    <cellStyle name="강조색5 2 2" xfId="423" xr:uid="{00000000-0005-0000-0000-000083010000}"/>
    <cellStyle name="강조색5 3" xfId="424" xr:uid="{00000000-0005-0000-0000-000084010000}"/>
    <cellStyle name="강조색6 2" xfId="425" xr:uid="{00000000-0005-0000-0000-000085010000}"/>
    <cellStyle name="강조색6 2 2" xfId="426" xr:uid="{00000000-0005-0000-0000-000086010000}"/>
    <cellStyle name="강조색6 3" xfId="427" xr:uid="{00000000-0005-0000-0000-000087010000}"/>
    <cellStyle name="경고문 2" xfId="428" xr:uid="{00000000-0005-0000-0000-000088010000}"/>
    <cellStyle name="경고문 2 2" xfId="429" xr:uid="{00000000-0005-0000-0000-000089010000}"/>
    <cellStyle name="경고문 3" xfId="430" xr:uid="{00000000-0005-0000-0000-00008A010000}"/>
    <cellStyle name="계산 2" xfId="431" xr:uid="{00000000-0005-0000-0000-00008B010000}"/>
    <cellStyle name="계산 2 2" xfId="432" xr:uid="{00000000-0005-0000-0000-00008C010000}"/>
    <cellStyle name="계산 3" xfId="433" xr:uid="{00000000-0005-0000-0000-00008D010000}"/>
    <cellStyle name="고정소숫점" xfId="434" xr:uid="{00000000-0005-0000-0000-00008E010000}"/>
    <cellStyle name="고정출력1" xfId="435" xr:uid="{00000000-0005-0000-0000-00008F010000}"/>
    <cellStyle name="고정출력2" xfId="436" xr:uid="{00000000-0005-0000-0000-000090010000}"/>
    <cellStyle name="과정별배정" xfId="12" xr:uid="{00000000-0005-0000-0000-000091010000}"/>
    <cellStyle name="咬訌裝?INCOM1" xfId="13" xr:uid="{00000000-0005-0000-0000-000092010000}"/>
    <cellStyle name="咬訌裝?INCOM10" xfId="14" xr:uid="{00000000-0005-0000-0000-000093010000}"/>
    <cellStyle name="咬訌裝?INCOM2" xfId="15" xr:uid="{00000000-0005-0000-0000-000094010000}"/>
    <cellStyle name="咬訌裝?INCOM3" xfId="16" xr:uid="{00000000-0005-0000-0000-000095010000}"/>
    <cellStyle name="咬訌裝?INCOM4" xfId="17" xr:uid="{00000000-0005-0000-0000-000096010000}"/>
    <cellStyle name="咬訌裝?INCOM5" xfId="18" xr:uid="{00000000-0005-0000-0000-000097010000}"/>
    <cellStyle name="咬訌裝?INCOM6" xfId="19" xr:uid="{00000000-0005-0000-0000-000098010000}"/>
    <cellStyle name="咬訌裝?INCOM7" xfId="20" xr:uid="{00000000-0005-0000-0000-000099010000}"/>
    <cellStyle name="咬訌裝?INCOM8" xfId="21" xr:uid="{00000000-0005-0000-0000-00009A010000}"/>
    <cellStyle name="咬訌裝?INCOM9" xfId="22" xr:uid="{00000000-0005-0000-0000-00009B010000}"/>
    <cellStyle name="咬訌裝?PRIB11" xfId="23" xr:uid="{00000000-0005-0000-0000-00009C010000}"/>
    <cellStyle name="기본" xfId="437" xr:uid="{00000000-0005-0000-0000-00009D010000}"/>
    <cellStyle name="나쁨 2" xfId="438" xr:uid="{00000000-0005-0000-0000-00009E010000}"/>
    <cellStyle name="나쁨 2 2" xfId="439" xr:uid="{00000000-0005-0000-0000-00009F010000}"/>
    <cellStyle name="나쁨 3" xfId="440" xr:uid="{00000000-0005-0000-0000-0000A0010000}"/>
    <cellStyle name="날짜" xfId="441" xr:uid="{00000000-0005-0000-0000-0000A1010000}"/>
    <cellStyle name="달러" xfId="442" xr:uid="{00000000-0005-0000-0000-0000A2010000}"/>
    <cellStyle name="뒤에 오는 하이퍼링크_03(1).인구" xfId="90" xr:uid="{00000000-0005-0000-0000-0000A3010000}"/>
    <cellStyle name="똿뗦먛귟 [0.00]_PRODUCT DETAIL Q1" xfId="91" xr:uid="{00000000-0005-0000-0000-0000A4010000}"/>
    <cellStyle name="똿뗦먛귟_PRODUCT DETAIL Q1" xfId="92" xr:uid="{00000000-0005-0000-0000-0000A5010000}"/>
    <cellStyle name="메모 2" xfId="443" xr:uid="{00000000-0005-0000-0000-0000A6010000}"/>
    <cellStyle name="메모 2 2" xfId="444" xr:uid="{00000000-0005-0000-0000-0000A7010000}"/>
    <cellStyle name="메모 3" xfId="445" xr:uid="{00000000-0005-0000-0000-0000A8010000}"/>
    <cellStyle name="메모 4" xfId="446" xr:uid="{00000000-0005-0000-0000-0000A9010000}"/>
    <cellStyle name="믅됞 [0.00]_PRODUCT DETAIL Q1" xfId="93" xr:uid="{00000000-0005-0000-0000-0000AA010000}"/>
    <cellStyle name="믅됞_PRODUCT DETAIL Q1" xfId="94" xr:uid="{00000000-0005-0000-0000-0000AB010000}"/>
    <cellStyle name="바탕글" xfId="447" xr:uid="{00000000-0005-0000-0000-0000AC010000}"/>
    <cellStyle name="백분율 2" xfId="95" xr:uid="{00000000-0005-0000-0000-0000AD010000}"/>
    <cellStyle name="백분율 2 2" xfId="610" xr:uid="{00000000-0005-0000-0000-0000AE010000}"/>
    <cellStyle name="보통 2" xfId="448" xr:uid="{00000000-0005-0000-0000-0000AF010000}"/>
    <cellStyle name="보통 2 2" xfId="449" xr:uid="{00000000-0005-0000-0000-0000B0010000}"/>
    <cellStyle name="보통 3" xfId="450" xr:uid="{00000000-0005-0000-0000-0000B1010000}"/>
    <cellStyle name="본문" xfId="451" xr:uid="{00000000-0005-0000-0000-0000B2010000}"/>
    <cellStyle name="부제목" xfId="452" xr:uid="{00000000-0005-0000-0000-0000B3010000}"/>
    <cellStyle name="뷭?_BOOKSHIP" xfId="24" xr:uid="{00000000-0005-0000-0000-0000B4010000}"/>
    <cellStyle name="설명 텍스트 2" xfId="453" xr:uid="{00000000-0005-0000-0000-0000B5010000}"/>
    <cellStyle name="설명 텍스트 2 2" xfId="454" xr:uid="{00000000-0005-0000-0000-0000B6010000}"/>
    <cellStyle name="설명 텍스트 3" xfId="455" xr:uid="{00000000-0005-0000-0000-0000B7010000}"/>
    <cellStyle name="셀 확인 2" xfId="456" xr:uid="{00000000-0005-0000-0000-0000B8010000}"/>
    <cellStyle name="셀 확인 2 2" xfId="457" xr:uid="{00000000-0005-0000-0000-0000B9010000}"/>
    <cellStyle name="셀 확인 3" xfId="458" xr:uid="{00000000-0005-0000-0000-0000BA010000}"/>
    <cellStyle name="숫자(R)" xfId="459" xr:uid="{00000000-0005-0000-0000-0000BB010000}"/>
    <cellStyle name="쉼표 [0]" xfId="650" builtinId="6"/>
    <cellStyle name="쉼표 [0] 10" xfId="460" xr:uid="{00000000-0005-0000-0000-0000BD010000}"/>
    <cellStyle name="쉼표 [0] 10 2" xfId="630" xr:uid="{00000000-0005-0000-0000-0000BE010000}"/>
    <cellStyle name="쉼표 [0] 10 2 2" xfId="684" xr:uid="{00000000-0005-0000-0000-0000BF010000}"/>
    <cellStyle name="쉼표 [0] 10 2 3" xfId="736" xr:uid="{00000000-0005-0000-0000-0000C0010000}"/>
    <cellStyle name="쉼표 [0] 10 2 4" xfId="788" xr:uid="{00000000-0005-0000-0000-0000C1010000}"/>
    <cellStyle name="쉼표 [0] 10 3" xfId="659" xr:uid="{00000000-0005-0000-0000-0000C2010000}"/>
    <cellStyle name="쉼표 [0] 10 4" xfId="711" xr:uid="{00000000-0005-0000-0000-0000C3010000}"/>
    <cellStyle name="쉼표 [0] 10 5" xfId="763" xr:uid="{00000000-0005-0000-0000-0000C4010000}"/>
    <cellStyle name="쉼표 [0] 10 6" xfId="820" xr:uid="{96AB669C-340F-4BC9-8249-A9348F381F9D}"/>
    <cellStyle name="쉼표 [0] 11" xfId="612" xr:uid="{00000000-0005-0000-0000-0000C5010000}"/>
    <cellStyle name="쉼표 [0] 12" xfId="653" xr:uid="{00000000-0005-0000-0000-0000C6010000}"/>
    <cellStyle name="쉼표 [0] 12 2" xfId="705" xr:uid="{00000000-0005-0000-0000-0000C7010000}"/>
    <cellStyle name="쉼표 [0] 12 3" xfId="757" xr:uid="{00000000-0005-0000-0000-0000C8010000}"/>
    <cellStyle name="쉼표 [0] 12 4" xfId="809" xr:uid="{00000000-0005-0000-0000-0000C9010000}"/>
    <cellStyle name="쉼표 [0] 13" xfId="704" xr:uid="{00000000-0005-0000-0000-0000CA010000}"/>
    <cellStyle name="쉼표 [0] 14" xfId="756" xr:uid="{00000000-0005-0000-0000-0000CB010000}"/>
    <cellStyle name="쉼표 [0] 15" xfId="808" xr:uid="{00000000-0005-0000-0000-0000CC010000}"/>
    <cellStyle name="쉼표 [0] 2" xfId="25" xr:uid="{00000000-0005-0000-0000-0000CD010000}"/>
    <cellStyle name="쉼표 [0] 2 15" xfId="815" xr:uid="{00000000-0005-0000-0000-0000CE010000}"/>
    <cellStyle name="쉼표 [0] 2 2" xfId="461" xr:uid="{00000000-0005-0000-0000-0000CF010000}"/>
    <cellStyle name="쉼표 [0] 2 2 2" xfId="631" xr:uid="{00000000-0005-0000-0000-0000D0010000}"/>
    <cellStyle name="쉼표 [0] 2 2 2 2" xfId="685" xr:uid="{00000000-0005-0000-0000-0000D1010000}"/>
    <cellStyle name="쉼표 [0] 2 2 2 3" xfId="737" xr:uid="{00000000-0005-0000-0000-0000D2010000}"/>
    <cellStyle name="쉼표 [0] 2 2 2 4" xfId="789" xr:uid="{00000000-0005-0000-0000-0000D3010000}"/>
    <cellStyle name="쉼표 [0] 2 2 3" xfId="660" xr:uid="{00000000-0005-0000-0000-0000D4010000}"/>
    <cellStyle name="쉼표 [0] 2 2 4" xfId="712" xr:uid="{00000000-0005-0000-0000-0000D5010000}"/>
    <cellStyle name="쉼표 [0] 2 2 5" xfId="764" xr:uid="{00000000-0005-0000-0000-0000D6010000}"/>
    <cellStyle name="쉼표 [0] 2 3" xfId="462" xr:uid="{00000000-0005-0000-0000-0000D7010000}"/>
    <cellStyle name="쉼표 [0] 2 4" xfId="819" xr:uid="{84FFE832-E950-41E2-A390-66EE71492543}"/>
    <cellStyle name="쉼표 [0] 28" xfId="463" xr:uid="{00000000-0005-0000-0000-0000D8010000}"/>
    <cellStyle name="쉼표 [0] 28 2" xfId="464" xr:uid="{00000000-0005-0000-0000-0000D9010000}"/>
    <cellStyle name="쉼표 [0] 28 2 2" xfId="633" xr:uid="{00000000-0005-0000-0000-0000DA010000}"/>
    <cellStyle name="쉼표 [0] 28 2 2 2" xfId="687" xr:uid="{00000000-0005-0000-0000-0000DB010000}"/>
    <cellStyle name="쉼표 [0] 28 2 2 3" xfId="739" xr:uid="{00000000-0005-0000-0000-0000DC010000}"/>
    <cellStyle name="쉼표 [0] 28 2 2 4" xfId="791" xr:uid="{00000000-0005-0000-0000-0000DD010000}"/>
    <cellStyle name="쉼표 [0] 28 2 3" xfId="662" xr:uid="{00000000-0005-0000-0000-0000DE010000}"/>
    <cellStyle name="쉼표 [0] 28 2 4" xfId="714" xr:uid="{00000000-0005-0000-0000-0000DF010000}"/>
    <cellStyle name="쉼표 [0] 28 2 5" xfId="766" xr:uid="{00000000-0005-0000-0000-0000E0010000}"/>
    <cellStyle name="쉼표 [0] 28 3" xfId="632" xr:uid="{00000000-0005-0000-0000-0000E1010000}"/>
    <cellStyle name="쉼표 [0] 28 3 2" xfId="686" xr:uid="{00000000-0005-0000-0000-0000E2010000}"/>
    <cellStyle name="쉼표 [0] 28 3 3" xfId="738" xr:uid="{00000000-0005-0000-0000-0000E3010000}"/>
    <cellStyle name="쉼표 [0] 28 3 4" xfId="790" xr:uid="{00000000-0005-0000-0000-0000E4010000}"/>
    <cellStyle name="쉼표 [0] 28 4" xfId="661" xr:uid="{00000000-0005-0000-0000-0000E5010000}"/>
    <cellStyle name="쉼표 [0] 28 5" xfId="713" xr:uid="{00000000-0005-0000-0000-0000E6010000}"/>
    <cellStyle name="쉼표 [0] 28 6" xfId="765" xr:uid="{00000000-0005-0000-0000-0000E7010000}"/>
    <cellStyle name="쉼표 [0] 3" xfId="96" xr:uid="{00000000-0005-0000-0000-0000E8010000}"/>
    <cellStyle name="쉼표 [0] 3 2" xfId="622" xr:uid="{00000000-0005-0000-0000-0000E9010000}"/>
    <cellStyle name="쉼표 [0] 3 2 2" xfId="649" xr:uid="{00000000-0005-0000-0000-0000EA010000}"/>
    <cellStyle name="쉼표 [0] 3 2 2 2" xfId="703" xr:uid="{00000000-0005-0000-0000-0000EB010000}"/>
    <cellStyle name="쉼표 [0] 3 2 2 3" xfId="755" xr:uid="{00000000-0005-0000-0000-0000EC010000}"/>
    <cellStyle name="쉼표 [0] 3 2 2 4" xfId="807" xr:uid="{00000000-0005-0000-0000-0000ED010000}"/>
    <cellStyle name="쉼표 [0] 3 2 3" xfId="678" xr:uid="{00000000-0005-0000-0000-0000EE010000}"/>
    <cellStyle name="쉼표 [0] 3 2 4" xfId="730" xr:uid="{00000000-0005-0000-0000-0000EF010000}"/>
    <cellStyle name="쉼표 [0] 3 2 5" xfId="782" xr:uid="{00000000-0005-0000-0000-0000F0010000}"/>
    <cellStyle name="쉼표 [0] 3 3" xfId="625" xr:uid="{00000000-0005-0000-0000-0000F1010000}"/>
    <cellStyle name="쉼표 [0] 3 3 2" xfId="679" xr:uid="{00000000-0005-0000-0000-0000F2010000}"/>
    <cellStyle name="쉼표 [0] 3 3 3" xfId="731" xr:uid="{00000000-0005-0000-0000-0000F3010000}"/>
    <cellStyle name="쉼표 [0] 3 3 4" xfId="783" xr:uid="{00000000-0005-0000-0000-0000F4010000}"/>
    <cellStyle name="쉼표 [0] 3 4" xfId="654" xr:uid="{00000000-0005-0000-0000-0000F5010000}"/>
    <cellStyle name="쉼표 [0] 3 5" xfId="706" xr:uid="{00000000-0005-0000-0000-0000F6010000}"/>
    <cellStyle name="쉼표 [0] 3 6" xfId="758" xr:uid="{00000000-0005-0000-0000-0000F7010000}"/>
    <cellStyle name="쉼표 [0] 4" xfId="97" xr:uid="{00000000-0005-0000-0000-0000F8010000}"/>
    <cellStyle name="쉼표 [0] 4 2" xfId="626" xr:uid="{00000000-0005-0000-0000-0000F9010000}"/>
    <cellStyle name="쉼표 [0] 4 2 2" xfId="680" xr:uid="{00000000-0005-0000-0000-0000FA010000}"/>
    <cellStyle name="쉼표 [0] 4 2 3" xfId="732" xr:uid="{00000000-0005-0000-0000-0000FB010000}"/>
    <cellStyle name="쉼표 [0] 4 2 4" xfId="784" xr:uid="{00000000-0005-0000-0000-0000FC010000}"/>
    <cellStyle name="쉼표 [0] 4 3" xfId="655" xr:uid="{00000000-0005-0000-0000-0000FD010000}"/>
    <cellStyle name="쉼표 [0] 4 4" xfId="707" xr:uid="{00000000-0005-0000-0000-0000FE010000}"/>
    <cellStyle name="쉼표 [0] 4 5" xfId="759" xr:uid="{00000000-0005-0000-0000-0000FF010000}"/>
    <cellStyle name="쉼표 [0] 5" xfId="98" xr:uid="{00000000-0005-0000-0000-000000020000}"/>
    <cellStyle name="쉼표 [0] 5 2" xfId="627" xr:uid="{00000000-0005-0000-0000-000001020000}"/>
    <cellStyle name="쉼표 [0] 5 2 2" xfId="681" xr:uid="{00000000-0005-0000-0000-000002020000}"/>
    <cellStyle name="쉼표 [0] 5 2 3" xfId="733" xr:uid="{00000000-0005-0000-0000-000003020000}"/>
    <cellStyle name="쉼표 [0] 5 2 4" xfId="785" xr:uid="{00000000-0005-0000-0000-000004020000}"/>
    <cellStyle name="쉼표 [0] 5 3" xfId="656" xr:uid="{00000000-0005-0000-0000-000005020000}"/>
    <cellStyle name="쉼표 [0] 5 4" xfId="708" xr:uid="{00000000-0005-0000-0000-000006020000}"/>
    <cellStyle name="쉼표 [0] 5 5" xfId="760" xr:uid="{00000000-0005-0000-0000-000007020000}"/>
    <cellStyle name="쉼표 [0] 51" xfId="465" xr:uid="{00000000-0005-0000-0000-000008020000}"/>
    <cellStyle name="쉼표 [0] 51 2" xfId="634" xr:uid="{00000000-0005-0000-0000-000009020000}"/>
    <cellStyle name="쉼표 [0] 51 2 2" xfId="688" xr:uid="{00000000-0005-0000-0000-00000A020000}"/>
    <cellStyle name="쉼표 [0] 51 2 3" xfId="740" xr:uid="{00000000-0005-0000-0000-00000B020000}"/>
    <cellStyle name="쉼표 [0] 51 2 4" xfId="792" xr:uid="{00000000-0005-0000-0000-00000C020000}"/>
    <cellStyle name="쉼표 [0] 51 3" xfId="663" xr:uid="{00000000-0005-0000-0000-00000D020000}"/>
    <cellStyle name="쉼표 [0] 51 4" xfId="715" xr:uid="{00000000-0005-0000-0000-00000E020000}"/>
    <cellStyle name="쉼표 [0] 51 5" xfId="767" xr:uid="{00000000-0005-0000-0000-00000F020000}"/>
    <cellStyle name="쉼표 [0] 6" xfId="99" xr:uid="{00000000-0005-0000-0000-000010020000}"/>
    <cellStyle name="쉼표 [0] 6 2" xfId="628" xr:uid="{00000000-0005-0000-0000-000011020000}"/>
    <cellStyle name="쉼표 [0] 6 2 2" xfId="682" xr:uid="{00000000-0005-0000-0000-000012020000}"/>
    <cellStyle name="쉼표 [0] 6 2 3" xfId="734" xr:uid="{00000000-0005-0000-0000-000013020000}"/>
    <cellStyle name="쉼표 [0] 6 2 4" xfId="786" xr:uid="{00000000-0005-0000-0000-000014020000}"/>
    <cellStyle name="쉼표 [0] 6 3" xfId="657" xr:uid="{00000000-0005-0000-0000-000015020000}"/>
    <cellStyle name="쉼표 [0] 6 4" xfId="709" xr:uid="{00000000-0005-0000-0000-000016020000}"/>
    <cellStyle name="쉼표 [0] 6 5" xfId="761" xr:uid="{00000000-0005-0000-0000-000017020000}"/>
    <cellStyle name="쉼표 [0] 7" xfId="466" xr:uid="{00000000-0005-0000-0000-000018020000}"/>
    <cellStyle name="쉼표 [0] 7 2" xfId="635" xr:uid="{00000000-0005-0000-0000-000019020000}"/>
    <cellStyle name="쉼표 [0] 7 2 2" xfId="689" xr:uid="{00000000-0005-0000-0000-00001A020000}"/>
    <cellStyle name="쉼표 [0] 7 2 3" xfId="741" xr:uid="{00000000-0005-0000-0000-00001B020000}"/>
    <cellStyle name="쉼표 [0] 7 2 4" xfId="793" xr:uid="{00000000-0005-0000-0000-00001C020000}"/>
    <cellStyle name="쉼표 [0] 7 3" xfId="664" xr:uid="{00000000-0005-0000-0000-00001D020000}"/>
    <cellStyle name="쉼표 [0] 7 4" xfId="716" xr:uid="{00000000-0005-0000-0000-00001E020000}"/>
    <cellStyle name="쉼표 [0] 7 5" xfId="768" xr:uid="{00000000-0005-0000-0000-00001F020000}"/>
    <cellStyle name="쉼표 [0] 75" xfId="467" xr:uid="{00000000-0005-0000-0000-000020020000}"/>
    <cellStyle name="쉼표 [0] 75 2" xfId="636" xr:uid="{00000000-0005-0000-0000-000021020000}"/>
    <cellStyle name="쉼표 [0] 75 2 2" xfId="690" xr:uid="{00000000-0005-0000-0000-000022020000}"/>
    <cellStyle name="쉼표 [0] 75 2 3" xfId="742" xr:uid="{00000000-0005-0000-0000-000023020000}"/>
    <cellStyle name="쉼표 [0] 75 2 4" xfId="794" xr:uid="{00000000-0005-0000-0000-000024020000}"/>
    <cellStyle name="쉼표 [0] 75 3" xfId="665" xr:uid="{00000000-0005-0000-0000-000025020000}"/>
    <cellStyle name="쉼표 [0] 75 4" xfId="717" xr:uid="{00000000-0005-0000-0000-000026020000}"/>
    <cellStyle name="쉼표 [0] 75 5" xfId="769" xr:uid="{00000000-0005-0000-0000-000027020000}"/>
    <cellStyle name="쉼표 [0] 76" xfId="468" xr:uid="{00000000-0005-0000-0000-000028020000}"/>
    <cellStyle name="쉼표 [0] 76 2" xfId="637" xr:uid="{00000000-0005-0000-0000-000029020000}"/>
    <cellStyle name="쉼표 [0] 76 2 2" xfId="691" xr:uid="{00000000-0005-0000-0000-00002A020000}"/>
    <cellStyle name="쉼표 [0] 76 2 3" xfId="743" xr:uid="{00000000-0005-0000-0000-00002B020000}"/>
    <cellStyle name="쉼표 [0] 76 2 4" xfId="795" xr:uid="{00000000-0005-0000-0000-00002C020000}"/>
    <cellStyle name="쉼표 [0] 76 3" xfId="666" xr:uid="{00000000-0005-0000-0000-00002D020000}"/>
    <cellStyle name="쉼표 [0] 76 4" xfId="718" xr:uid="{00000000-0005-0000-0000-00002E020000}"/>
    <cellStyle name="쉼표 [0] 76 5" xfId="770" xr:uid="{00000000-0005-0000-0000-00002F020000}"/>
    <cellStyle name="쉼표 [0] 78" xfId="469" xr:uid="{00000000-0005-0000-0000-000030020000}"/>
    <cellStyle name="쉼표 [0] 78 2" xfId="638" xr:uid="{00000000-0005-0000-0000-000031020000}"/>
    <cellStyle name="쉼표 [0] 78 2 2" xfId="692" xr:uid="{00000000-0005-0000-0000-000032020000}"/>
    <cellStyle name="쉼표 [0] 78 2 3" xfId="744" xr:uid="{00000000-0005-0000-0000-000033020000}"/>
    <cellStyle name="쉼표 [0] 78 2 4" xfId="796" xr:uid="{00000000-0005-0000-0000-000034020000}"/>
    <cellStyle name="쉼표 [0] 78 3" xfId="667" xr:uid="{00000000-0005-0000-0000-000035020000}"/>
    <cellStyle name="쉼표 [0] 78 4" xfId="719" xr:uid="{00000000-0005-0000-0000-000036020000}"/>
    <cellStyle name="쉼표 [0] 78 5" xfId="771" xr:uid="{00000000-0005-0000-0000-000037020000}"/>
    <cellStyle name="쉼표 [0] 79" xfId="470" xr:uid="{00000000-0005-0000-0000-000038020000}"/>
    <cellStyle name="쉼표 [0] 79 2" xfId="639" xr:uid="{00000000-0005-0000-0000-000039020000}"/>
    <cellStyle name="쉼표 [0] 79 2 2" xfId="693" xr:uid="{00000000-0005-0000-0000-00003A020000}"/>
    <cellStyle name="쉼표 [0] 79 2 3" xfId="745" xr:uid="{00000000-0005-0000-0000-00003B020000}"/>
    <cellStyle name="쉼표 [0] 79 2 4" xfId="797" xr:uid="{00000000-0005-0000-0000-00003C020000}"/>
    <cellStyle name="쉼표 [0] 79 3" xfId="668" xr:uid="{00000000-0005-0000-0000-00003D020000}"/>
    <cellStyle name="쉼표 [0] 79 4" xfId="720" xr:uid="{00000000-0005-0000-0000-00003E020000}"/>
    <cellStyle name="쉼표 [0] 79 5" xfId="772" xr:uid="{00000000-0005-0000-0000-00003F020000}"/>
    <cellStyle name="쉼표 [0] 8" xfId="471" xr:uid="{00000000-0005-0000-0000-000040020000}"/>
    <cellStyle name="쉼표 [0] 8 2" xfId="640" xr:uid="{00000000-0005-0000-0000-000041020000}"/>
    <cellStyle name="쉼표 [0] 8 2 2" xfId="694" xr:uid="{00000000-0005-0000-0000-000042020000}"/>
    <cellStyle name="쉼표 [0] 8 2 3" xfId="746" xr:uid="{00000000-0005-0000-0000-000043020000}"/>
    <cellStyle name="쉼표 [0] 8 2 4" xfId="798" xr:uid="{00000000-0005-0000-0000-000044020000}"/>
    <cellStyle name="쉼표 [0] 8 3" xfId="669" xr:uid="{00000000-0005-0000-0000-000045020000}"/>
    <cellStyle name="쉼표 [0] 8 4" xfId="721" xr:uid="{00000000-0005-0000-0000-000046020000}"/>
    <cellStyle name="쉼표 [0] 8 5" xfId="773" xr:uid="{00000000-0005-0000-0000-000047020000}"/>
    <cellStyle name="쉼표 [0] 80" xfId="472" xr:uid="{00000000-0005-0000-0000-000048020000}"/>
    <cellStyle name="쉼표 [0] 80 2" xfId="641" xr:uid="{00000000-0005-0000-0000-000049020000}"/>
    <cellStyle name="쉼표 [0] 80 2 2" xfId="695" xr:uid="{00000000-0005-0000-0000-00004A020000}"/>
    <cellStyle name="쉼표 [0] 80 2 3" xfId="747" xr:uid="{00000000-0005-0000-0000-00004B020000}"/>
    <cellStyle name="쉼표 [0] 80 2 4" xfId="799" xr:uid="{00000000-0005-0000-0000-00004C020000}"/>
    <cellStyle name="쉼표 [0] 80 3" xfId="670" xr:uid="{00000000-0005-0000-0000-00004D020000}"/>
    <cellStyle name="쉼표 [0] 80 4" xfId="722" xr:uid="{00000000-0005-0000-0000-00004E020000}"/>
    <cellStyle name="쉼표 [0] 80 5" xfId="774" xr:uid="{00000000-0005-0000-0000-00004F020000}"/>
    <cellStyle name="쉼표 [0] 81" xfId="473" xr:uid="{00000000-0005-0000-0000-000050020000}"/>
    <cellStyle name="쉼표 [0] 81 2" xfId="642" xr:uid="{00000000-0005-0000-0000-000051020000}"/>
    <cellStyle name="쉼표 [0] 81 2 2" xfId="696" xr:uid="{00000000-0005-0000-0000-000052020000}"/>
    <cellStyle name="쉼표 [0] 81 2 3" xfId="748" xr:uid="{00000000-0005-0000-0000-000053020000}"/>
    <cellStyle name="쉼표 [0] 81 2 4" xfId="800" xr:uid="{00000000-0005-0000-0000-000054020000}"/>
    <cellStyle name="쉼표 [0] 81 3" xfId="671" xr:uid="{00000000-0005-0000-0000-000055020000}"/>
    <cellStyle name="쉼표 [0] 81 4" xfId="723" xr:uid="{00000000-0005-0000-0000-000056020000}"/>
    <cellStyle name="쉼표 [0] 81 5" xfId="775" xr:uid="{00000000-0005-0000-0000-000057020000}"/>
    <cellStyle name="쉼표 [0] 82" xfId="474" xr:uid="{00000000-0005-0000-0000-000058020000}"/>
    <cellStyle name="쉼표 [0] 82 2" xfId="643" xr:uid="{00000000-0005-0000-0000-000059020000}"/>
    <cellStyle name="쉼표 [0] 82 2 2" xfId="697" xr:uid="{00000000-0005-0000-0000-00005A020000}"/>
    <cellStyle name="쉼표 [0] 82 2 3" xfId="749" xr:uid="{00000000-0005-0000-0000-00005B020000}"/>
    <cellStyle name="쉼표 [0] 82 2 4" xfId="801" xr:uid="{00000000-0005-0000-0000-00005C020000}"/>
    <cellStyle name="쉼표 [0] 82 3" xfId="672" xr:uid="{00000000-0005-0000-0000-00005D020000}"/>
    <cellStyle name="쉼표 [0] 82 4" xfId="724" xr:uid="{00000000-0005-0000-0000-00005E020000}"/>
    <cellStyle name="쉼표 [0] 82 5" xfId="776" xr:uid="{00000000-0005-0000-0000-00005F020000}"/>
    <cellStyle name="쉼표 [0] 84" xfId="475" xr:uid="{00000000-0005-0000-0000-000060020000}"/>
    <cellStyle name="쉼표 [0] 84 2" xfId="644" xr:uid="{00000000-0005-0000-0000-000061020000}"/>
    <cellStyle name="쉼표 [0] 84 2 2" xfId="698" xr:uid="{00000000-0005-0000-0000-000062020000}"/>
    <cellStyle name="쉼표 [0] 84 2 3" xfId="750" xr:uid="{00000000-0005-0000-0000-000063020000}"/>
    <cellStyle name="쉼표 [0] 84 2 4" xfId="802" xr:uid="{00000000-0005-0000-0000-000064020000}"/>
    <cellStyle name="쉼표 [0] 84 3" xfId="673" xr:uid="{00000000-0005-0000-0000-000065020000}"/>
    <cellStyle name="쉼표 [0] 84 4" xfId="725" xr:uid="{00000000-0005-0000-0000-000066020000}"/>
    <cellStyle name="쉼표 [0] 84 5" xfId="777" xr:uid="{00000000-0005-0000-0000-000067020000}"/>
    <cellStyle name="쉼표 [0] 85" xfId="476" xr:uid="{00000000-0005-0000-0000-000068020000}"/>
    <cellStyle name="쉼표 [0] 85 2" xfId="645" xr:uid="{00000000-0005-0000-0000-000069020000}"/>
    <cellStyle name="쉼표 [0] 85 2 2" xfId="699" xr:uid="{00000000-0005-0000-0000-00006A020000}"/>
    <cellStyle name="쉼표 [0] 85 2 3" xfId="751" xr:uid="{00000000-0005-0000-0000-00006B020000}"/>
    <cellStyle name="쉼표 [0] 85 2 4" xfId="803" xr:uid="{00000000-0005-0000-0000-00006C020000}"/>
    <cellStyle name="쉼표 [0] 85 3" xfId="674" xr:uid="{00000000-0005-0000-0000-00006D020000}"/>
    <cellStyle name="쉼표 [0] 85 4" xfId="726" xr:uid="{00000000-0005-0000-0000-00006E020000}"/>
    <cellStyle name="쉼표 [0] 85 5" xfId="778" xr:uid="{00000000-0005-0000-0000-00006F020000}"/>
    <cellStyle name="쉼표 [0] 9" xfId="477" xr:uid="{00000000-0005-0000-0000-000070020000}"/>
    <cellStyle name="쉼표 [0] 9 2" xfId="646" xr:uid="{00000000-0005-0000-0000-000071020000}"/>
    <cellStyle name="쉼표 [0] 9 2 2" xfId="700" xr:uid="{00000000-0005-0000-0000-000072020000}"/>
    <cellStyle name="쉼표 [0] 9 2 3" xfId="752" xr:uid="{00000000-0005-0000-0000-000073020000}"/>
    <cellStyle name="쉼표 [0] 9 2 4" xfId="804" xr:uid="{00000000-0005-0000-0000-000074020000}"/>
    <cellStyle name="쉼표 [0] 9 3" xfId="675" xr:uid="{00000000-0005-0000-0000-000075020000}"/>
    <cellStyle name="쉼표 [0] 9 4" xfId="727" xr:uid="{00000000-0005-0000-0000-000076020000}"/>
    <cellStyle name="쉼표 [0] 9 5" xfId="779" xr:uid="{00000000-0005-0000-0000-000077020000}"/>
    <cellStyle name="스타일 1" xfId="100" xr:uid="{00000000-0005-0000-0000-000078020000}"/>
    <cellStyle name="스타일 1 2" xfId="478" xr:uid="{00000000-0005-0000-0000-000079020000}"/>
    <cellStyle name="안건회계법인" xfId="101" xr:uid="{00000000-0005-0000-0000-00007A020000}"/>
    <cellStyle name="연결된 셀 2" xfId="479" xr:uid="{00000000-0005-0000-0000-00007B020000}"/>
    <cellStyle name="연결된 셀 2 2" xfId="480" xr:uid="{00000000-0005-0000-0000-00007C020000}"/>
    <cellStyle name="연결된 셀 3" xfId="481" xr:uid="{00000000-0005-0000-0000-00007D020000}"/>
    <cellStyle name="요약 2" xfId="482" xr:uid="{00000000-0005-0000-0000-00007E020000}"/>
    <cellStyle name="요약 2 2" xfId="483" xr:uid="{00000000-0005-0000-0000-00007F020000}"/>
    <cellStyle name="요약 3" xfId="484" xr:uid="{00000000-0005-0000-0000-000080020000}"/>
    <cellStyle name="일정_K200창정비 (2)" xfId="102" xr:uid="{00000000-0005-0000-0000-000081020000}"/>
    <cellStyle name="입력 2" xfId="485" xr:uid="{00000000-0005-0000-0000-000082020000}"/>
    <cellStyle name="입력 2 2" xfId="486" xr:uid="{00000000-0005-0000-0000-000083020000}"/>
    <cellStyle name="입력 3" xfId="487" xr:uid="{00000000-0005-0000-0000-000084020000}"/>
    <cellStyle name="자리수" xfId="488" xr:uid="{00000000-0005-0000-0000-000085020000}"/>
    <cellStyle name="자리수0" xfId="489" xr:uid="{00000000-0005-0000-0000-000086020000}"/>
    <cellStyle name="작은제목" xfId="490" xr:uid="{00000000-0005-0000-0000-000087020000}"/>
    <cellStyle name="제목 1 2" xfId="491" xr:uid="{00000000-0005-0000-0000-000088020000}"/>
    <cellStyle name="제목 1 2 2" xfId="492" xr:uid="{00000000-0005-0000-0000-000089020000}"/>
    <cellStyle name="제목 1 3" xfId="493" xr:uid="{00000000-0005-0000-0000-00008A020000}"/>
    <cellStyle name="제목 2 2" xfId="494" xr:uid="{00000000-0005-0000-0000-00008B020000}"/>
    <cellStyle name="제목 2 2 2" xfId="495" xr:uid="{00000000-0005-0000-0000-00008C020000}"/>
    <cellStyle name="제목 2 3" xfId="496" xr:uid="{00000000-0005-0000-0000-00008D020000}"/>
    <cellStyle name="제목 3 2" xfId="497" xr:uid="{00000000-0005-0000-0000-00008E020000}"/>
    <cellStyle name="제목 3 2 2" xfId="498" xr:uid="{00000000-0005-0000-0000-00008F020000}"/>
    <cellStyle name="제목 3 3" xfId="499" xr:uid="{00000000-0005-0000-0000-000090020000}"/>
    <cellStyle name="제목 4 2" xfId="500" xr:uid="{00000000-0005-0000-0000-000091020000}"/>
    <cellStyle name="제목 4 2 2" xfId="501" xr:uid="{00000000-0005-0000-0000-000092020000}"/>
    <cellStyle name="제목 4 3" xfId="502" xr:uid="{00000000-0005-0000-0000-000093020000}"/>
    <cellStyle name="제목 5" xfId="503" xr:uid="{00000000-0005-0000-0000-000094020000}"/>
    <cellStyle name="제목 5 2" xfId="504" xr:uid="{00000000-0005-0000-0000-000095020000}"/>
    <cellStyle name="제목 6" xfId="505" xr:uid="{00000000-0005-0000-0000-000096020000}"/>
    <cellStyle name="좋음 2" xfId="506" xr:uid="{00000000-0005-0000-0000-000097020000}"/>
    <cellStyle name="좋음 2 2" xfId="507" xr:uid="{00000000-0005-0000-0000-000098020000}"/>
    <cellStyle name="좋음 3" xfId="508" xr:uid="{00000000-0005-0000-0000-000099020000}"/>
    <cellStyle name="지정되지 않음" xfId="103" xr:uid="{00000000-0005-0000-0000-00009A020000}"/>
    <cellStyle name="출력 2" xfId="509" xr:uid="{00000000-0005-0000-0000-00009B020000}"/>
    <cellStyle name="출력 2 2" xfId="510" xr:uid="{00000000-0005-0000-0000-00009C020000}"/>
    <cellStyle name="출력 3" xfId="511" xr:uid="{00000000-0005-0000-0000-00009D020000}"/>
    <cellStyle name="컴마" xfId="512" xr:uid="{00000000-0005-0000-0000-00009E020000}"/>
    <cellStyle name="콤마 " xfId="104" xr:uid="{00000000-0005-0000-0000-00009F020000}"/>
    <cellStyle name="콤마 [0]" xfId="513" xr:uid="{00000000-0005-0000-0000-0000A0020000}"/>
    <cellStyle name="콤마 [0] 2" xfId="647" xr:uid="{00000000-0005-0000-0000-0000A1020000}"/>
    <cellStyle name="콤마 [0] 2 2" xfId="701" xr:uid="{00000000-0005-0000-0000-0000A2020000}"/>
    <cellStyle name="콤마 [0] 2 3" xfId="753" xr:uid="{00000000-0005-0000-0000-0000A3020000}"/>
    <cellStyle name="콤마 [0] 2 4" xfId="805" xr:uid="{00000000-0005-0000-0000-0000A4020000}"/>
    <cellStyle name="콤마 [0] 3" xfId="676" xr:uid="{00000000-0005-0000-0000-0000A5020000}"/>
    <cellStyle name="콤마 [0] 4" xfId="728" xr:uid="{00000000-0005-0000-0000-0000A6020000}"/>
    <cellStyle name="콤마 [0] 5" xfId="780" xr:uid="{00000000-0005-0000-0000-0000A7020000}"/>
    <cellStyle name="콤마 [0]_해안선및도서 2" xfId="651" xr:uid="{00000000-0005-0000-0000-0000A8020000}"/>
    <cellStyle name="콤마_  종  합  " xfId="105" xr:uid="{00000000-0005-0000-0000-0000A9020000}"/>
    <cellStyle name="큰제목" xfId="514" xr:uid="{00000000-0005-0000-0000-0000AA020000}"/>
    <cellStyle name="큰제목 2" xfId="515" xr:uid="{00000000-0005-0000-0000-0000AB020000}"/>
    <cellStyle name="통화 [0] 2" xfId="516" xr:uid="{00000000-0005-0000-0000-0000AC020000}"/>
    <cellStyle name="통화 [0] 2 2" xfId="623" xr:uid="{00000000-0005-0000-0000-0000AD020000}"/>
    <cellStyle name="통화 [0] 2 3" xfId="648" xr:uid="{00000000-0005-0000-0000-0000AE020000}"/>
    <cellStyle name="통화 [0] 2 3 2" xfId="702" xr:uid="{00000000-0005-0000-0000-0000AF020000}"/>
    <cellStyle name="통화 [0] 2 3 3" xfId="754" xr:uid="{00000000-0005-0000-0000-0000B0020000}"/>
    <cellStyle name="통화 [0] 2 3 4" xfId="806" xr:uid="{00000000-0005-0000-0000-0000B1020000}"/>
    <cellStyle name="통화 [0] 2 4" xfId="677" xr:uid="{00000000-0005-0000-0000-0000B2020000}"/>
    <cellStyle name="통화 [0] 2 5" xfId="729" xr:uid="{00000000-0005-0000-0000-0000B3020000}"/>
    <cellStyle name="통화 [0] 2 6" xfId="781" xr:uid="{00000000-0005-0000-0000-0000B4020000}"/>
    <cellStyle name="퍼센트" xfId="106" xr:uid="{00000000-0005-0000-0000-0000B5020000}"/>
    <cellStyle name="표서식" xfId="107" xr:uid="{00000000-0005-0000-0000-0000B6020000}"/>
    <cellStyle name="표준" xfId="0" builtinId="0"/>
    <cellStyle name="표준 10" xfId="517" xr:uid="{00000000-0005-0000-0000-0000B8020000}"/>
    <cellStyle name="표준 10 15" xfId="810" xr:uid="{00000000-0005-0000-0000-0000B9020000}"/>
    <cellStyle name="표준 10 2" xfId="518" xr:uid="{00000000-0005-0000-0000-0000BA020000}"/>
    <cellStyle name="표준 100" xfId="519" xr:uid="{00000000-0005-0000-0000-0000BB020000}"/>
    <cellStyle name="표준 101" xfId="520" xr:uid="{00000000-0005-0000-0000-0000BC020000}"/>
    <cellStyle name="표준 102" xfId="521" xr:uid="{00000000-0005-0000-0000-0000BD020000}"/>
    <cellStyle name="표준 103" xfId="522" xr:uid="{00000000-0005-0000-0000-0000BE020000}"/>
    <cellStyle name="표준 109" xfId="523" xr:uid="{00000000-0005-0000-0000-0000BF020000}"/>
    <cellStyle name="표준 11" xfId="524" xr:uid="{00000000-0005-0000-0000-0000C0020000}"/>
    <cellStyle name="표준 11 2" xfId="525" xr:uid="{00000000-0005-0000-0000-0000C1020000}"/>
    <cellStyle name="표준 110" xfId="526" xr:uid="{00000000-0005-0000-0000-0000C2020000}"/>
    <cellStyle name="표준 111" xfId="527" xr:uid="{00000000-0005-0000-0000-0000C3020000}"/>
    <cellStyle name="표준 12" xfId="528" xr:uid="{00000000-0005-0000-0000-0000C4020000}"/>
    <cellStyle name="표준 13" xfId="529" xr:uid="{00000000-0005-0000-0000-0000C5020000}"/>
    <cellStyle name="표준 14" xfId="530" xr:uid="{00000000-0005-0000-0000-0000C6020000}"/>
    <cellStyle name="표준 15" xfId="531" xr:uid="{00000000-0005-0000-0000-0000C7020000}"/>
    <cellStyle name="표준 16" xfId="532" xr:uid="{00000000-0005-0000-0000-0000C8020000}"/>
    <cellStyle name="표준 168" xfId="533" xr:uid="{00000000-0005-0000-0000-0000C9020000}"/>
    <cellStyle name="표준 169" xfId="534" xr:uid="{00000000-0005-0000-0000-0000CA020000}"/>
    <cellStyle name="표준 17" xfId="535" xr:uid="{00000000-0005-0000-0000-0000CB020000}"/>
    <cellStyle name="표준 170" xfId="536" xr:uid="{00000000-0005-0000-0000-0000CC020000}"/>
    <cellStyle name="표준 171" xfId="537" xr:uid="{00000000-0005-0000-0000-0000CD020000}"/>
    <cellStyle name="표준 172" xfId="538" xr:uid="{00000000-0005-0000-0000-0000CE020000}"/>
    <cellStyle name="표준 173" xfId="539" xr:uid="{00000000-0005-0000-0000-0000CF020000}"/>
    <cellStyle name="표준 175" xfId="540" xr:uid="{00000000-0005-0000-0000-0000D0020000}"/>
    <cellStyle name="표준 176" xfId="541" xr:uid="{00000000-0005-0000-0000-0000D1020000}"/>
    <cellStyle name="표준 177" xfId="542" xr:uid="{00000000-0005-0000-0000-0000D2020000}"/>
    <cellStyle name="표준 178" xfId="543" xr:uid="{00000000-0005-0000-0000-0000D3020000}"/>
    <cellStyle name="표준 179" xfId="544" xr:uid="{00000000-0005-0000-0000-0000D4020000}"/>
    <cellStyle name="표준 18" xfId="545" xr:uid="{00000000-0005-0000-0000-0000D5020000}"/>
    <cellStyle name="표준 180" xfId="546" xr:uid="{00000000-0005-0000-0000-0000D6020000}"/>
    <cellStyle name="표준 181" xfId="547" xr:uid="{00000000-0005-0000-0000-0000D7020000}"/>
    <cellStyle name="표준 182" xfId="548" xr:uid="{00000000-0005-0000-0000-0000D8020000}"/>
    <cellStyle name="표준 183" xfId="549" xr:uid="{00000000-0005-0000-0000-0000D9020000}"/>
    <cellStyle name="표준 19" xfId="550" xr:uid="{00000000-0005-0000-0000-0000DA020000}"/>
    <cellStyle name="표준 2" xfId="108" xr:uid="{00000000-0005-0000-0000-0000DB020000}"/>
    <cellStyle name="표준 2 10" xfId="816" xr:uid="{00000000-0005-0000-0000-0000DC020000}"/>
    <cellStyle name="표준 2 2" xfId="109" xr:uid="{00000000-0005-0000-0000-0000DD020000}"/>
    <cellStyle name="표준 2 2 2" xfId="624" xr:uid="{00000000-0005-0000-0000-0000DE020000}"/>
    <cellStyle name="표준 2 3" xfId="110" xr:uid="{00000000-0005-0000-0000-0000DF020000}"/>
    <cellStyle name="표준 2 4" xfId="111" xr:uid="{00000000-0005-0000-0000-0000E0020000}"/>
    <cellStyle name="표준 2 5" xfId="551" xr:uid="{00000000-0005-0000-0000-0000E1020000}"/>
    <cellStyle name="표준 2 6" xfId="629" xr:uid="{00000000-0005-0000-0000-0000E2020000}"/>
    <cellStyle name="표준 2 6 2" xfId="683" xr:uid="{00000000-0005-0000-0000-0000E3020000}"/>
    <cellStyle name="표준 2 6 3" xfId="735" xr:uid="{00000000-0005-0000-0000-0000E4020000}"/>
    <cellStyle name="표준 2 6 4" xfId="787" xr:uid="{00000000-0005-0000-0000-0000E5020000}"/>
    <cellStyle name="표준 2 7" xfId="658" xr:uid="{00000000-0005-0000-0000-0000E6020000}"/>
    <cellStyle name="표준 2 8" xfId="710" xr:uid="{00000000-0005-0000-0000-0000E7020000}"/>
    <cellStyle name="표준 2 9" xfId="762" xr:uid="{00000000-0005-0000-0000-0000E8020000}"/>
    <cellStyle name="표준 2_(붙임2) 시정통계 활용도 의견조사표" xfId="552" xr:uid="{00000000-0005-0000-0000-0000E9020000}"/>
    <cellStyle name="표준 20" xfId="553" xr:uid="{00000000-0005-0000-0000-0000EA020000}"/>
    <cellStyle name="표준 21" xfId="554" xr:uid="{00000000-0005-0000-0000-0000EB020000}"/>
    <cellStyle name="표준 22" xfId="555" xr:uid="{00000000-0005-0000-0000-0000EC020000}"/>
    <cellStyle name="표준 23" xfId="556" xr:uid="{00000000-0005-0000-0000-0000ED020000}"/>
    <cellStyle name="표준 24" xfId="557" xr:uid="{00000000-0005-0000-0000-0000EE020000}"/>
    <cellStyle name="표준 25" xfId="558" xr:uid="{00000000-0005-0000-0000-0000EF020000}"/>
    <cellStyle name="표준 26" xfId="559" xr:uid="{00000000-0005-0000-0000-0000F0020000}"/>
    <cellStyle name="표준 27" xfId="560" xr:uid="{00000000-0005-0000-0000-0000F1020000}"/>
    <cellStyle name="표준 28" xfId="561" xr:uid="{00000000-0005-0000-0000-0000F2020000}"/>
    <cellStyle name="표준 29" xfId="562" xr:uid="{00000000-0005-0000-0000-0000F3020000}"/>
    <cellStyle name="표준 3" xfId="112" xr:uid="{00000000-0005-0000-0000-0000F4020000}"/>
    <cellStyle name="표준 3 2" xfId="113" xr:uid="{00000000-0005-0000-0000-0000F5020000}"/>
    <cellStyle name="표준 3 2 3" xfId="814" xr:uid="{00000000-0005-0000-0000-0000F6020000}"/>
    <cellStyle name="표준 3 3" xfId="114" xr:uid="{00000000-0005-0000-0000-0000F7020000}"/>
    <cellStyle name="표준 3 4" xfId="26" xr:uid="{00000000-0005-0000-0000-0000F8020000}"/>
    <cellStyle name="표준 30" xfId="563" xr:uid="{00000000-0005-0000-0000-0000F9020000}"/>
    <cellStyle name="표준 31" xfId="564" xr:uid="{00000000-0005-0000-0000-0000FA020000}"/>
    <cellStyle name="표준 32" xfId="565" xr:uid="{00000000-0005-0000-0000-0000FB020000}"/>
    <cellStyle name="표준 33" xfId="566" xr:uid="{00000000-0005-0000-0000-0000FC020000}"/>
    <cellStyle name="표준 34" xfId="567" xr:uid="{00000000-0005-0000-0000-0000FD020000}"/>
    <cellStyle name="표준 35" xfId="568" xr:uid="{00000000-0005-0000-0000-0000FE020000}"/>
    <cellStyle name="표준 36" xfId="569" xr:uid="{00000000-0005-0000-0000-0000FF020000}"/>
    <cellStyle name="표준 37" xfId="570" xr:uid="{00000000-0005-0000-0000-000000030000}"/>
    <cellStyle name="표준 38" xfId="571" xr:uid="{00000000-0005-0000-0000-000001030000}"/>
    <cellStyle name="표준 39" xfId="572" xr:uid="{00000000-0005-0000-0000-000002030000}"/>
    <cellStyle name="표준 4" xfId="115" xr:uid="{00000000-0005-0000-0000-000003030000}"/>
    <cellStyle name="표준 40" xfId="573" xr:uid="{00000000-0005-0000-0000-000004030000}"/>
    <cellStyle name="표준 41" xfId="574" xr:uid="{00000000-0005-0000-0000-000005030000}"/>
    <cellStyle name="표준 42" xfId="575" xr:uid="{00000000-0005-0000-0000-000006030000}"/>
    <cellStyle name="표준 43" xfId="576" xr:uid="{00000000-0005-0000-0000-000007030000}"/>
    <cellStyle name="표준 44" xfId="577" xr:uid="{00000000-0005-0000-0000-000008030000}"/>
    <cellStyle name="표준 45" xfId="578" xr:uid="{00000000-0005-0000-0000-000009030000}"/>
    <cellStyle name="표준 46" xfId="579" xr:uid="{00000000-0005-0000-0000-00000A030000}"/>
    <cellStyle name="표준 47" xfId="580" xr:uid="{00000000-0005-0000-0000-00000B030000}"/>
    <cellStyle name="표준 48" xfId="581" xr:uid="{00000000-0005-0000-0000-00000C030000}"/>
    <cellStyle name="표준 49" xfId="582" xr:uid="{00000000-0005-0000-0000-00000D030000}"/>
    <cellStyle name="표준 5" xfId="116" xr:uid="{00000000-0005-0000-0000-00000E030000}"/>
    <cellStyle name="표준 5 2" xfId="613" xr:uid="{00000000-0005-0000-0000-00000F030000}"/>
    <cellStyle name="표준 50" xfId="583" xr:uid="{00000000-0005-0000-0000-000010030000}"/>
    <cellStyle name="표준 51" xfId="584" xr:uid="{00000000-0005-0000-0000-000011030000}"/>
    <cellStyle name="표준 52" xfId="611" xr:uid="{00000000-0005-0000-0000-000012030000}"/>
    <cellStyle name="표준 52 2" xfId="811" xr:uid="{00000000-0005-0000-0000-000013030000}"/>
    <cellStyle name="표준 57" xfId="817" xr:uid="{00000000-0005-0000-0000-000014030000}"/>
    <cellStyle name="표준 6" xfId="117" xr:uid="{00000000-0005-0000-0000-000015030000}"/>
    <cellStyle name="표준 6 2" xfId="585" xr:uid="{00000000-0005-0000-0000-000016030000}"/>
    <cellStyle name="표준 6 3" xfId="586" xr:uid="{00000000-0005-0000-0000-000017030000}"/>
    <cellStyle name="표준 6 4" xfId="587" xr:uid="{00000000-0005-0000-0000-000018030000}"/>
    <cellStyle name="표준 6 5" xfId="588" xr:uid="{00000000-0005-0000-0000-000019030000}"/>
    <cellStyle name="표준 7" xfId="589" xr:uid="{00000000-0005-0000-0000-00001A030000}"/>
    <cellStyle name="표준 79" xfId="590" xr:uid="{00000000-0005-0000-0000-00001B030000}"/>
    <cellStyle name="표준 8" xfId="591" xr:uid="{00000000-0005-0000-0000-00001C030000}"/>
    <cellStyle name="표준 80" xfId="592" xr:uid="{00000000-0005-0000-0000-00001D030000}"/>
    <cellStyle name="표준 87" xfId="593" xr:uid="{00000000-0005-0000-0000-00001E030000}"/>
    <cellStyle name="표준 88" xfId="594" xr:uid="{00000000-0005-0000-0000-00001F030000}"/>
    <cellStyle name="표준 89" xfId="595" xr:uid="{00000000-0005-0000-0000-000020030000}"/>
    <cellStyle name="표준 9" xfId="596" xr:uid="{00000000-0005-0000-0000-000021030000}"/>
    <cellStyle name="표준 90" xfId="597" xr:uid="{00000000-0005-0000-0000-000022030000}"/>
    <cellStyle name="표준 91" xfId="598" xr:uid="{00000000-0005-0000-0000-000023030000}"/>
    <cellStyle name="표준 92" xfId="599" xr:uid="{00000000-0005-0000-0000-000024030000}"/>
    <cellStyle name="표준 94" xfId="600" xr:uid="{00000000-0005-0000-0000-000025030000}"/>
    <cellStyle name="표준 95" xfId="601" xr:uid="{00000000-0005-0000-0000-000026030000}"/>
    <cellStyle name="표준 96" xfId="602" xr:uid="{00000000-0005-0000-0000-000027030000}"/>
    <cellStyle name="표준 97" xfId="603" xr:uid="{00000000-0005-0000-0000-000028030000}"/>
    <cellStyle name="표준 98" xfId="604" xr:uid="{00000000-0005-0000-0000-000029030000}"/>
    <cellStyle name="표준 99" xfId="605" xr:uid="{00000000-0005-0000-0000-00002A030000}"/>
    <cellStyle name="표준_국민건강보험공단" xfId="818" xr:uid="{B3B0940E-6084-4C0E-9D08-E61D25B9DC6C}"/>
    <cellStyle name="표준_국민연금관리공단" xfId="812" xr:uid="{00000000-0005-0000-0000-00002D030000}"/>
    <cellStyle name="표준_맥류" xfId="652" xr:uid="{00000000-0005-0000-0000-00002E030000}"/>
    <cellStyle name="표준_미곡" xfId="813" xr:uid="{00000000-0005-0000-0000-00002F030000}"/>
    <cellStyle name="하이퍼링크 2" xfId="606" xr:uid="{00000000-0005-0000-0000-000030030000}"/>
    <cellStyle name="합산" xfId="607" xr:uid="{00000000-0005-0000-0000-000031030000}"/>
    <cellStyle name="화폐기호" xfId="608" xr:uid="{00000000-0005-0000-0000-000032030000}"/>
    <cellStyle name="화폐기호0" xfId="609" xr:uid="{00000000-0005-0000-0000-000033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608;&#49892;&#51109;\d\&#51116;&#44032;&#48373;&#51648;&#49884;&#49444;\&#51116;&#44032;&#49884;&#49444;(2004)\&#51116;&#44032;&#49884;&#49444;&#54788;&#54889;\&#49436;&#50872;&#49884;&#51116;&#44032;&#49884;&#49444;&#54788;&#54889;(04&#49688;&#49884;&#48320;&#44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년현황"/>
      <sheetName val="구별현황(시설)"/>
      <sheetName val="구별현황(인원)"/>
      <sheetName val="주간보호"/>
      <sheetName val="단기보호"/>
      <sheetName val="봉사원파견"/>
      <sheetName val="주간치매"/>
      <sheetName val="주간병설"/>
      <sheetName val="단"/>
      <sheetName val="가"/>
      <sheetName val="봉사원파견 (2)"/>
    </sheetNames>
    <sheetDataSet>
      <sheetData sheetId="0" refreshError="1"/>
      <sheetData sheetId="1" refreshError="1"/>
      <sheetData sheetId="2" refreshError="1"/>
      <sheetData sheetId="3" refreshError="1">
        <row r="6">
          <cell r="D6" t="str">
            <v>일반</v>
          </cell>
        </row>
        <row r="7">
          <cell r="D7" t="str">
            <v>일반</v>
          </cell>
        </row>
        <row r="8">
          <cell r="D8" t="str">
            <v>일반</v>
          </cell>
        </row>
        <row r="9">
          <cell r="D9" t="str">
            <v>일반</v>
          </cell>
        </row>
        <row r="10">
          <cell r="D10" t="str">
            <v>일반</v>
          </cell>
        </row>
        <row r="11">
          <cell r="D11" t="str">
            <v>일반</v>
          </cell>
        </row>
        <row r="12">
          <cell r="D12" t="str">
            <v>일반</v>
          </cell>
        </row>
        <row r="13">
          <cell r="D13" t="str">
            <v>일반</v>
          </cell>
        </row>
        <row r="14">
          <cell r="D14" t="str">
            <v>일반</v>
          </cell>
        </row>
        <row r="15">
          <cell r="D15" t="str">
            <v>일반</v>
          </cell>
        </row>
        <row r="16">
          <cell r="D16" t="str">
            <v>일반</v>
          </cell>
        </row>
        <row r="17">
          <cell r="D17" t="str">
            <v>일반</v>
          </cell>
        </row>
        <row r="18">
          <cell r="D18" t="str">
            <v>일반</v>
          </cell>
        </row>
        <row r="19">
          <cell r="D19" t="str">
            <v>일반</v>
          </cell>
        </row>
        <row r="20">
          <cell r="D20" t="str">
            <v>일반</v>
          </cell>
        </row>
        <row r="21">
          <cell r="D21" t="str">
            <v>일반</v>
          </cell>
        </row>
        <row r="22">
          <cell r="D22" t="str">
            <v>일반</v>
          </cell>
        </row>
        <row r="23">
          <cell r="D23" t="str">
            <v>일반</v>
          </cell>
        </row>
        <row r="24">
          <cell r="D24" t="str">
            <v>일반</v>
          </cell>
        </row>
        <row r="25">
          <cell r="D25" t="str">
            <v>일반</v>
          </cell>
        </row>
        <row r="26">
          <cell r="D26" t="str">
            <v>일반</v>
          </cell>
        </row>
        <row r="27">
          <cell r="D27" t="str">
            <v>일반</v>
          </cell>
        </row>
        <row r="28">
          <cell r="D28" t="str">
            <v>일반</v>
          </cell>
        </row>
        <row r="29">
          <cell r="D29" t="str">
            <v>일반</v>
          </cell>
        </row>
        <row r="30">
          <cell r="D30" t="str">
            <v>치매</v>
          </cell>
        </row>
        <row r="31">
          <cell r="D31" t="str">
            <v>치매</v>
          </cell>
        </row>
        <row r="32">
          <cell r="D32" t="str">
            <v>치매</v>
          </cell>
        </row>
        <row r="33">
          <cell r="D33" t="str">
            <v>치매</v>
          </cell>
        </row>
        <row r="34">
          <cell r="D34" t="str">
            <v>치매</v>
          </cell>
        </row>
        <row r="35">
          <cell r="D35" t="str">
            <v>치매</v>
          </cell>
        </row>
        <row r="36">
          <cell r="D36" t="str">
            <v>치매</v>
          </cell>
        </row>
        <row r="37">
          <cell r="D37" t="str">
            <v>치매</v>
          </cell>
        </row>
        <row r="38">
          <cell r="D38" t="str">
            <v>치매</v>
          </cell>
        </row>
        <row r="39">
          <cell r="D39" t="str">
            <v>치매</v>
          </cell>
        </row>
        <row r="40">
          <cell r="D40" t="str">
            <v>치매</v>
          </cell>
        </row>
        <row r="41">
          <cell r="D41" t="str">
            <v>치매</v>
          </cell>
        </row>
        <row r="42">
          <cell r="D42" t="str">
            <v>치매</v>
          </cell>
        </row>
        <row r="43">
          <cell r="D43" t="str">
            <v>치매</v>
          </cell>
        </row>
        <row r="44">
          <cell r="D44" t="str">
            <v>치매</v>
          </cell>
        </row>
        <row r="45">
          <cell r="D45" t="str">
            <v>치매</v>
          </cell>
        </row>
        <row r="46">
          <cell r="D46" t="str">
            <v>치매</v>
          </cell>
        </row>
        <row r="47">
          <cell r="D47" t="str">
            <v>치매</v>
          </cell>
        </row>
        <row r="48">
          <cell r="D48" t="str">
            <v>치매</v>
          </cell>
        </row>
        <row r="49">
          <cell r="D49" t="str">
            <v>치매</v>
          </cell>
        </row>
        <row r="50">
          <cell r="D50" t="str">
            <v>치매</v>
          </cell>
        </row>
        <row r="55">
          <cell r="D55" t="str">
            <v>치매</v>
          </cell>
        </row>
        <row r="56">
          <cell r="D56" t="str">
            <v>치매</v>
          </cell>
        </row>
        <row r="57">
          <cell r="D57" t="str">
            <v>치매</v>
          </cell>
        </row>
        <row r="58">
          <cell r="D58" t="str">
            <v>치매</v>
          </cell>
        </row>
        <row r="59">
          <cell r="D59" t="str">
            <v>치매</v>
          </cell>
        </row>
        <row r="60">
          <cell r="D60" t="str">
            <v>치매</v>
          </cell>
        </row>
        <row r="61">
          <cell r="D61" t="str">
            <v>치매</v>
          </cell>
        </row>
        <row r="62">
          <cell r="D62" t="str">
            <v>치매</v>
          </cell>
        </row>
        <row r="63">
          <cell r="D63" t="str">
            <v>치매</v>
          </cell>
        </row>
        <row r="64">
          <cell r="D64" t="str">
            <v>치매</v>
          </cell>
        </row>
        <row r="65">
          <cell r="D65" t="str">
            <v>치매</v>
          </cell>
        </row>
        <row r="66">
          <cell r="D66" t="str">
            <v>일반</v>
          </cell>
        </row>
        <row r="67">
          <cell r="D67" t="str">
            <v>일반</v>
          </cell>
        </row>
        <row r="68">
          <cell r="D68" t="str">
            <v>일반</v>
          </cell>
        </row>
        <row r="69">
          <cell r="D69" t="str">
            <v>일반</v>
          </cell>
        </row>
        <row r="70">
          <cell r="D70" t="str">
            <v>일반</v>
          </cell>
        </row>
        <row r="71">
          <cell r="D71" t="str">
            <v>일반</v>
          </cell>
        </row>
        <row r="72">
          <cell r="D72" t="str">
            <v>일반</v>
          </cell>
        </row>
        <row r="73">
          <cell r="D73" t="str">
            <v>일반</v>
          </cell>
        </row>
        <row r="74">
          <cell r="D74" t="str">
            <v>일반</v>
          </cell>
        </row>
        <row r="75">
          <cell r="D75" t="str">
            <v>일반</v>
          </cell>
        </row>
        <row r="76">
          <cell r="D76" t="str">
            <v>일반</v>
          </cell>
        </row>
        <row r="77">
          <cell r="D77" t="str">
            <v>일반</v>
          </cell>
        </row>
        <row r="78">
          <cell r="D78" t="str">
            <v>일반</v>
          </cell>
        </row>
        <row r="79">
          <cell r="D79" t="str">
            <v>일반</v>
          </cell>
        </row>
      </sheetData>
      <sheetData sheetId="4" refreshError="1"/>
      <sheetData sheetId="5" refreshError="1">
        <row r="43">
          <cell r="B43" t="str">
            <v>관할구</v>
          </cell>
        </row>
        <row r="44">
          <cell r="B44" t="str">
            <v>영등포구</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
  <sheetViews>
    <sheetView tabSelected="1" view="pageBreakPreview" zoomScaleNormal="100" zoomScaleSheetLayoutView="100" workbookViewId="0">
      <selection activeCell="A2" sqref="A2:AA2"/>
    </sheetView>
  </sheetViews>
  <sheetFormatPr defaultColWidth="11.42578125" defaultRowHeight="13.5"/>
  <cols>
    <col min="1" max="1" width="11.28515625" style="1" customWidth="1"/>
    <col min="2" max="26" width="8.7109375" style="1" customWidth="1"/>
    <col min="27" max="27" width="10" style="1" customWidth="1"/>
    <col min="28" max="16384" width="11.42578125" style="1"/>
  </cols>
  <sheetData>
    <row r="1" spans="1:28" s="173" customFormat="1" ht="11.25">
      <c r="A1" s="502" t="s">
        <v>693</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row>
    <row r="2" spans="1:28" s="14" customFormat="1" ht="30" customHeight="1">
      <c r="A2" s="501" t="s">
        <v>51</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15"/>
    </row>
    <row r="3" spans="1:28" s="2" customFormat="1" ht="15" customHeight="1">
      <c r="A3" s="13" t="s">
        <v>50</v>
      </c>
      <c r="B3" s="13"/>
      <c r="C3" s="13"/>
      <c r="D3" s="13"/>
      <c r="E3" s="13"/>
      <c r="F3" s="13"/>
      <c r="G3" s="13"/>
      <c r="H3" s="13"/>
      <c r="I3" s="13"/>
      <c r="J3" s="13"/>
      <c r="K3" s="13"/>
      <c r="L3" s="13"/>
      <c r="M3" s="13"/>
      <c r="O3" s="13"/>
      <c r="P3" s="13"/>
      <c r="Q3" s="13"/>
      <c r="R3" s="13"/>
      <c r="S3" s="13"/>
      <c r="T3" s="13"/>
      <c r="U3" s="13"/>
      <c r="V3" s="13"/>
      <c r="W3" s="13"/>
      <c r="X3" s="13"/>
      <c r="Y3" s="13"/>
      <c r="Z3" s="13"/>
      <c r="AA3" s="12" t="s">
        <v>49</v>
      </c>
    </row>
    <row r="4" spans="1:28" s="2" customFormat="1" ht="15" customHeight="1">
      <c r="A4" s="511" t="s">
        <v>692</v>
      </c>
      <c r="B4" s="508"/>
      <c r="C4" s="509"/>
      <c r="D4" s="510"/>
      <c r="E4" s="510"/>
      <c r="F4" s="510"/>
      <c r="G4" s="510"/>
      <c r="H4" s="510"/>
      <c r="I4" s="510"/>
      <c r="J4" s="510"/>
      <c r="K4" s="510"/>
      <c r="L4" s="510"/>
      <c r="M4" s="510"/>
      <c r="N4" s="510"/>
      <c r="O4" s="510"/>
      <c r="P4" s="510"/>
      <c r="Q4" s="510"/>
      <c r="R4" s="510"/>
      <c r="S4" s="510"/>
      <c r="T4" s="510"/>
      <c r="U4" s="510"/>
      <c r="V4" s="510"/>
      <c r="W4" s="510"/>
      <c r="X4" s="514" t="s">
        <v>48</v>
      </c>
      <c r="Y4" s="514" t="s">
        <v>47</v>
      </c>
      <c r="Z4" s="514" t="s">
        <v>46</v>
      </c>
      <c r="AA4" s="514" t="s">
        <v>45</v>
      </c>
    </row>
    <row r="5" spans="1:28" s="2" customFormat="1" ht="29.25" customHeight="1">
      <c r="A5" s="512"/>
      <c r="B5" s="505" t="s">
        <v>44</v>
      </c>
      <c r="C5" s="506"/>
      <c r="D5" s="516" t="s">
        <v>43</v>
      </c>
      <c r="E5" s="510"/>
      <c r="F5" s="510"/>
      <c r="G5" s="510"/>
      <c r="H5" s="510"/>
      <c r="I5" s="510"/>
      <c r="J5" s="510"/>
      <c r="K5" s="510"/>
      <c r="L5" s="504" t="s">
        <v>42</v>
      </c>
      <c r="M5" s="504"/>
      <c r="N5" s="516" t="s">
        <v>41</v>
      </c>
      <c r="O5" s="516"/>
      <c r="P5" s="516" t="s">
        <v>40</v>
      </c>
      <c r="Q5" s="510"/>
      <c r="R5" s="510"/>
      <c r="S5" s="510"/>
      <c r="T5" s="516" t="s">
        <v>39</v>
      </c>
      <c r="U5" s="516"/>
      <c r="V5" s="504" t="s">
        <v>38</v>
      </c>
      <c r="W5" s="504"/>
      <c r="X5" s="514"/>
      <c r="Y5" s="514"/>
      <c r="Z5" s="514"/>
      <c r="AA5" s="514"/>
    </row>
    <row r="6" spans="1:28" s="6" customFormat="1" ht="35.25" customHeight="1">
      <c r="A6" s="512"/>
      <c r="B6" s="507"/>
      <c r="C6" s="504"/>
      <c r="D6" s="504" t="s">
        <v>37</v>
      </c>
      <c r="E6" s="504"/>
      <c r="F6" s="504" t="s">
        <v>36</v>
      </c>
      <c r="G6" s="504"/>
      <c r="H6" s="504" t="s">
        <v>35</v>
      </c>
      <c r="I6" s="504"/>
      <c r="J6" s="504" t="s">
        <v>34</v>
      </c>
      <c r="K6" s="504"/>
      <c r="L6" s="504"/>
      <c r="M6" s="504"/>
      <c r="N6" s="516"/>
      <c r="O6" s="516"/>
      <c r="P6" s="516" t="s">
        <v>33</v>
      </c>
      <c r="Q6" s="516"/>
      <c r="R6" s="516" t="s">
        <v>32</v>
      </c>
      <c r="S6" s="516"/>
      <c r="T6" s="516"/>
      <c r="U6" s="516"/>
      <c r="V6" s="504"/>
      <c r="W6" s="504"/>
      <c r="X6" s="514"/>
      <c r="Y6" s="514"/>
      <c r="Z6" s="514"/>
      <c r="AA6" s="514"/>
    </row>
    <row r="7" spans="1:28" s="6" customFormat="1" ht="65.25" customHeight="1" thickBot="1">
      <c r="A7" s="513"/>
      <c r="B7" s="169" t="s">
        <v>30</v>
      </c>
      <c r="C7" s="168" t="s">
        <v>28</v>
      </c>
      <c r="D7" s="168" t="s">
        <v>29</v>
      </c>
      <c r="E7" s="168" t="s">
        <v>28</v>
      </c>
      <c r="F7" s="168" t="s">
        <v>30</v>
      </c>
      <c r="G7" s="168" t="s">
        <v>28</v>
      </c>
      <c r="H7" s="168" t="s">
        <v>29</v>
      </c>
      <c r="I7" s="168" t="s">
        <v>28</v>
      </c>
      <c r="J7" s="168" t="s">
        <v>30</v>
      </c>
      <c r="K7" s="168" t="s">
        <v>28</v>
      </c>
      <c r="L7" s="168" t="s">
        <v>29</v>
      </c>
      <c r="M7" s="168" t="s">
        <v>31</v>
      </c>
      <c r="N7" s="168" t="s">
        <v>30</v>
      </c>
      <c r="O7" s="168" t="s">
        <v>28</v>
      </c>
      <c r="P7" s="168" t="s">
        <v>30</v>
      </c>
      <c r="Q7" s="168" t="s">
        <v>28</v>
      </c>
      <c r="R7" s="168" t="s">
        <v>29</v>
      </c>
      <c r="S7" s="168" t="s">
        <v>31</v>
      </c>
      <c r="T7" s="168" t="s">
        <v>30</v>
      </c>
      <c r="U7" s="168" t="s">
        <v>28</v>
      </c>
      <c r="V7" s="168" t="s">
        <v>29</v>
      </c>
      <c r="W7" s="168" t="s">
        <v>28</v>
      </c>
      <c r="X7" s="515"/>
      <c r="Y7" s="515"/>
      <c r="Z7" s="515"/>
      <c r="AA7" s="515"/>
    </row>
    <row r="8" spans="1:28" s="6" customFormat="1" ht="24" hidden="1" customHeight="1" thickTop="1">
      <c r="A8" s="170">
        <v>2016</v>
      </c>
      <c r="B8" s="8">
        <f t="shared" ref="B8:C13" si="0">D8+F8+H8+J8+L8+N8+P8+R8+T8+V8</f>
        <v>116</v>
      </c>
      <c r="C8" s="8">
        <f t="shared" si="0"/>
        <v>3858</v>
      </c>
      <c r="D8" s="11">
        <v>1</v>
      </c>
      <c r="E8" s="11">
        <v>201</v>
      </c>
      <c r="F8" s="11">
        <v>8</v>
      </c>
      <c r="G8" s="11">
        <v>2734</v>
      </c>
      <c r="H8" s="11">
        <v>2</v>
      </c>
      <c r="I8" s="11">
        <v>199</v>
      </c>
      <c r="J8" s="11">
        <v>57</v>
      </c>
      <c r="K8" s="11">
        <v>0</v>
      </c>
      <c r="L8" s="11">
        <v>2</v>
      </c>
      <c r="M8" s="11">
        <v>680</v>
      </c>
      <c r="N8" s="11">
        <v>25</v>
      </c>
      <c r="O8" s="11">
        <v>0</v>
      </c>
      <c r="P8" s="11">
        <v>1</v>
      </c>
      <c r="Q8" s="11">
        <v>44</v>
      </c>
      <c r="R8" s="11">
        <v>20</v>
      </c>
      <c r="S8" s="11">
        <v>0</v>
      </c>
      <c r="T8" s="11">
        <v>0</v>
      </c>
      <c r="U8" s="11">
        <v>0</v>
      </c>
      <c r="V8" s="11">
        <v>0</v>
      </c>
      <c r="W8" s="11">
        <v>0</v>
      </c>
      <c r="X8" s="10">
        <v>1</v>
      </c>
      <c r="Y8" s="10">
        <v>13</v>
      </c>
      <c r="Z8" s="10">
        <v>15</v>
      </c>
      <c r="AA8" s="9">
        <v>1</v>
      </c>
    </row>
    <row r="9" spans="1:28" s="6" customFormat="1" ht="24" hidden="1" customHeight="1">
      <c r="A9" s="170">
        <v>2017</v>
      </c>
      <c r="B9" s="8">
        <f t="shared" si="0"/>
        <v>134</v>
      </c>
      <c r="C9" s="8">
        <f t="shared" si="0"/>
        <v>4263</v>
      </c>
      <c r="D9" s="11">
        <v>1</v>
      </c>
      <c r="E9" s="11">
        <v>201</v>
      </c>
      <c r="F9" s="11">
        <v>8</v>
      </c>
      <c r="G9" s="11">
        <v>2499</v>
      </c>
      <c r="H9" s="11">
        <v>3</v>
      </c>
      <c r="I9" s="11">
        <v>507</v>
      </c>
      <c r="J9" s="11">
        <v>63</v>
      </c>
      <c r="K9" s="11">
        <v>37</v>
      </c>
      <c r="L9" s="11">
        <v>3</v>
      </c>
      <c r="M9" s="11">
        <v>900</v>
      </c>
      <c r="N9" s="11">
        <v>32</v>
      </c>
      <c r="O9" s="11">
        <v>0</v>
      </c>
      <c r="P9" s="11">
        <v>2</v>
      </c>
      <c r="Q9" s="11">
        <v>119</v>
      </c>
      <c r="R9" s="11">
        <v>22</v>
      </c>
      <c r="S9" s="11">
        <v>0</v>
      </c>
      <c r="T9" s="11">
        <v>0</v>
      </c>
      <c r="U9" s="11">
        <v>0</v>
      </c>
      <c r="V9" s="11">
        <v>0</v>
      </c>
      <c r="W9" s="11">
        <v>0</v>
      </c>
      <c r="X9" s="10">
        <v>1</v>
      </c>
      <c r="Y9" s="10">
        <v>13</v>
      </c>
      <c r="Z9" s="10">
        <v>15</v>
      </c>
      <c r="AA9" s="9">
        <v>1</v>
      </c>
    </row>
    <row r="10" spans="1:28" s="6" customFormat="1" ht="24" hidden="1" customHeight="1" thickTop="1">
      <c r="A10" s="170">
        <v>2018</v>
      </c>
      <c r="B10" s="8">
        <f t="shared" si="0"/>
        <v>137</v>
      </c>
      <c r="C10" s="7">
        <f t="shared" si="0"/>
        <v>4102</v>
      </c>
      <c r="D10" s="11">
        <v>1</v>
      </c>
      <c r="E10" s="11">
        <v>176</v>
      </c>
      <c r="F10" s="11">
        <v>8</v>
      </c>
      <c r="G10" s="11">
        <v>2483</v>
      </c>
      <c r="H10" s="11">
        <v>3</v>
      </c>
      <c r="I10" s="11">
        <v>401</v>
      </c>
      <c r="J10" s="11">
        <v>62</v>
      </c>
      <c r="K10" s="353">
        <v>46</v>
      </c>
      <c r="L10" s="11">
        <v>3</v>
      </c>
      <c r="M10" s="353">
        <v>869</v>
      </c>
      <c r="N10" s="11">
        <v>37</v>
      </c>
      <c r="O10" s="353">
        <v>0</v>
      </c>
      <c r="P10" s="11">
        <v>2</v>
      </c>
      <c r="Q10" s="11">
        <v>127</v>
      </c>
      <c r="R10" s="11">
        <v>21</v>
      </c>
      <c r="S10" s="353">
        <v>0</v>
      </c>
      <c r="T10" s="11">
        <v>0</v>
      </c>
      <c r="U10" s="353">
        <v>0</v>
      </c>
      <c r="V10" s="11">
        <v>0</v>
      </c>
      <c r="W10" s="127">
        <v>0</v>
      </c>
      <c r="X10" s="266">
        <v>1</v>
      </c>
      <c r="Y10" s="266">
        <v>13</v>
      </c>
      <c r="Z10" s="267">
        <v>15</v>
      </c>
      <c r="AA10" s="9">
        <v>1</v>
      </c>
    </row>
    <row r="11" spans="1:28" s="6" customFormat="1" ht="24" customHeight="1" thickTop="1">
      <c r="A11" s="170">
        <v>2019</v>
      </c>
      <c r="B11" s="8">
        <f t="shared" si="0"/>
        <v>138</v>
      </c>
      <c r="C11" s="7">
        <f t="shared" si="0"/>
        <v>3852</v>
      </c>
      <c r="D11" s="11">
        <v>2</v>
      </c>
      <c r="E11" s="11">
        <v>276</v>
      </c>
      <c r="F11" s="11">
        <v>7</v>
      </c>
      <c r="G11" s="11">
        <v>2288</v>
      </c>
      <c r="H11" s="11">
        <v>3</v>
      </c>
      <c r="I11" s="11">
        <v>363</v>
      </c>
      <c r="J11" s="11">
        <v>62</v>
      </c>
      <c r="K11" s="353">
        <v>29</v>
      </c>
      <c r="L11" s="11">
        <v>3</v>
      </c>
      <c r="M11" s="353">
        <v>769</v>
      </c>
      <c r="N11" s="11">
        <v>34</v>
      </c>
      <c r="O11" s="353">
        <v>0</v>
      </c>
      <c r="P11" s="11">
        <v>2</v>
      </c>
      <c r="Q11" s="11">
        <v>127</v>
      </c>
      <c r="R11" s="11">
        <v>25</v>
      </c>
      <c r="S11" s="353">
        <v>0</v>
      </c>
      <c r="T11" s="11">
        <v>0</v>
      </c>
      <c r="U11" s="353">
        <v>0</v>
      </c>
      <c r="V11" s="11">
        <v>0</v>
      </c>
      <c r="W11" s="127">
        <v>0</v>
      </c>
      <c r="X11" s="266">
        <v>1</v>
      </c>
      <c r="Y11" s="266">
        <v>13</v>
      </c>
      <c r="Z11" s="267">
        <v>15</v>
      </c>
      <c r="AA11" s="9">
        <v>1</v>
      </c>
    </row>
    <row r="12" spans="1:28" s="6" customFormat="1" ht="24" customHeight="1">
      <c r="A12" s="170">
        <v>2020</v>
      </c>
      <c r="B12" s="8">
        <f t="shared" si="0"/>
        <v>143</v>
      </c>
      <c r="C12" s="7">
        <f t="shared" si="0"/>
        <v>3938</v>
      </c>
      <c r="D12" s="11">
        <v>3</v>
      </c>
      <c r="E12" s="11">
        <v>648</v>
      </c>
      <c r="F12" s="11">
        <v>7</v>
      </c>
      <c r="G12" s="11">
        <v>2346</v>
      </c>
      <c r="H12" s="11">
        <v>2</v>
      </c>
      <c r="I12" s="11">
        <v>121</v>
      </c>
      <c r="J12" s="11">
        <v>66</v>
      </c>
      <c r="K12" s="353">
        <v>32</v>
      </c>
      <c r="L12" s="11">
        <v>3</v>
      </c>
      <c r="M12" s="353">
        <v>664</v>
      </c>
      <c r="N12" s="11">
        <v>35</v>
      </c>
      <c r="O12" s="353">
        <v>0</v>
      </c>
      <c r="P12" s="11">
        <v>2</v>
      </c>
      <c r="Q12" s="11">
        <v>127</v>
      </c>
      <c r="R12" s="11">
        <v>25</v>
      </c>
      <c r="S12" s="353">
        <v>0</v>
      </c>
      <c r="T12" s="11">
        <v>0</v>
      </c>
      <c r="U12" s="353">
        <v>0</v>
      </c>
      <c r="V12" s="11">
        <v>0</v>
      </c>
      <c r="W12" s="127">
        <v>0</v>
      </c>
      <c r="X12" s="127">
        <v>1</v>
      </c>
      <c r="Y12" s="127">
        <v>13</v>
      </c>
      <c r="Z12" s="268">
        <v>15</v>
      </c>
      <c r="AA12" s="7">
        <v>1</v>
      </c>
    </row>
    <row r="13" spans="1:28" s="6" customFormat="1" ht="24" customHeight="1">
      <c r="A13" s="170">
        <v>2021</v>
      </c>
      <c r="B13" s="8">
        <f t="shared" si="0"/>
        <v>141</v>
      </c>
      <c r="C13" s="7">
        <f t="shared" si="0"/>
        <v>3603</v>
      </c>
      <c r="D13" s="11">
        <v>2</v>
      </c>
      <c r="E13" s="11">
        <v>368</v>
      </c>
      <c r="F13" s="11">
        <v>7</v>
      </c>
      <c r="G13" s="11">
        <v>2342</v>
      </c>
      <c r="H13" s="11">
        <v>1</v>
      </c>
      <c r="I13" s="11">
        <v>39</v>
      </c>
      <c r="J13" s="11">
        <v>66</v>
      </c>
      <c r="K13" s="353">
        <v>61</v>
      </c>
      <c r="L13" s="11">
        <v>3</v>
      </c>
      <c r="M13" s="353">
        <v>666</v>
      </c>
      <c r="N13" s="11">
        <v>35</v>
      </c>
      <c r="O13" s="353">
        <v>0</v>
      </c>
      <c r="P13" s="11">
        <v>2</v>
      </c>
      <c r="Q13" s="11">
        <v>127</v>
      </c>
      <c r="R13" s="11">
        <v>25</v>
      </c>
      <c r="S13" s="353">
        <v>0</v>
      </c>
      <c r="T13" s="11">
        <v>0</v>
      </c>
      <c r="U13" s="353">
        <v>0</v>
      </c>
      <c r="V13" s="11">
        <v>0</v>
      </c>
      <c r="W13" s="127">
        <v>0</v>
      </c>
      <c r="X13" s="266">
        <v>1</v>
      </c>
      <c r="Y13" s="266">
        <v>13</v>
      </c>
      <c r="Z13" s="267">
        <v>15</v>
      </c>
      <c r="AA13" s="9">
        <v>1</v>
      </c>
    </row>
    <row r="14" spans="1:28" s="6" customFormat="1" ht="24" customHeight="1">
      <c r="A14" s="170">
        <v>2022</v>
      </c>
      <c r="B14" s="98">
        <v>141</v>
      </c>
      <c r="C14" s="264">
        <v>3759</v>
      </c>
      <c r="D14" s="98">
        <v>2</v>
      </c>
      <c r="E14" s="98">
        <v>368</v>
      </c>
      <c r="F14" s="98">
        <v>7</v>
      </c>
      <c r="G14" s="98">
        <v>2256</v>
      </c>
      <c r="H14" s="98">
        <v>1</v>
      </c>
      <c r="I14" s="98">
        <v>38</v>
      </c>
      <c r="J14" s="98">
        <v>68</v>
      </c>
      <c r="K14" s="355">
        <v>36</v>
      </c>
      <c r="L14" s="98">
        <v>4</v>
      </c>
      <c r="M14" s="355">
        <v>849</v>
      </c>
      <c r="N14" s="98">
        <v>34</v>
      </c>
      <c r="O14" s="355">
        <v>0</v>
      </c>
      <c r="P14" s="98">
        <v>3</v>
      </c>
      <c r="Q14" s="98">
        <v>202</v>
      </c>
      <c r="R14" s="98">
        <v>24</v>
      </c>
      <c r="S14" s="355">
        <v>10</v>
      </c>
      <c r="T14" s="98">
        <v>0</v>
      </c>
      <c r="U14" s="355">
        <v>0</v>
      </c>
      <c r="V14" s="98">
        <v>0</v>
      </c>
      <c r="W14" s="264">
        <v>0</v>
      </c>
      <c r="X14" s="99">
        <v>1</v>
      </c>
      <c r="Y14" s="99">
        <v>13</v>
      </c>
      <c r="Z14" s="270">
        <v>15</v>
      </c>
      <c r="AA14" s="99">
        <v>1</v>
      </c>
    </row>
    <row r="15" spans="1:28" s="6" customFormat="1" ht="24" customHeight="1">
      <c r="A15" s="171">
        <v>2023</v>
      </c>
      <c r="B15" s="96">
        <v>140</v>
      </c>
      <c r="C15" s="263">
        <v>3780</v>
      </c>
      <c r="D15" s="96">
        <v>2</v>
      </c>
      <c r="E15" s="96">
        <v>372</v>
      </c>
      <c r="F15" s="96">
        <v>7</v>
      </c>
      <c r="G15" s="96">
        <v>2257</v>
      </c>
      <c r="H15" s="96">
        <v>1</v>
      </c>
      <c r="I15" s="96">
        <v>52</v>
      </c>
      <c r="J15" s="96">
        <v>66</v>
      </c>
      <c r="K15" s="354">
        <v>36</v>
      </c>
      <c r="L15" s="96">
        <v>4</v>
      </c>
      <c r="M15" s="354">
        <v>851</v>
      </c>
      <c r="N15" s="96">
        <v>34</v>
      </c>
      <c r="O15" s="354">
        <v>0</v>
      </c>
      <c r="P15" s="96">
        <v>3</v>
      </c>
      <c r="Q15" s="96">
        <v>202</v>
      </c>
      <c r="R15" s="96">
        <v>23</v>
      </c>
      <c r="S15" s="354">
        <v>10</v>
      </c>
      <c r="T15" s="96">
        <v>0</v>
      </c>
      <c r="U15" s="354">
        <v>0</v>
      </c>
      <c r="V15" s="96">
        <v>0</v>
      </c>
      <c r="W15" s="263">
        <v>0</v>
      </c>
      <c r="X15" s="97">
        <v>1</v>
      </c>
      <c r="Y15" s="97">
        <v>13</v>
      </c>
      <c r="Z15" s="269">
        <v>15</v>
      </c>
      <c r="AA15" s="97">
        <v>1</v>
      </c>
    </row>
    <row r="16" spans="1:28" s="6" customFormat="1" ht="24" customHeight="1">
      <c r="A16" s="170" t="s">
        <v>27</v>
      </c>
      <c r="B16" s="98">
        <v>18</v>
      </c>
      <c r="C16" s="264">
        <v>757</v>
      </c>
      <c r="D16" s="98">
        <v>0</v>
      </c>
      <c r="E16" s="98">
        <v>0</v>
      </c>
      <c r="F16" s="98">
        <v>2</v>
      </c>
      <c r="G16" s="98">
        <v>503</v>
      </c>
      <c r="H16" s="98">
        <v>0</v>
      </c>
      <c r="I16" s="98">
        <v>0</v>
      </c>
      <c r="J16" s="98">
        <v>7</v>
      </c>
      <c r="K16" s="355">
        <v>0</v>
      </c>
      <c r="L16" s="98">
        <v>1</v>
      </c>
      <c r="M16" s="355">
        <v>254</v>
      </c>
      <c r="N16" s="98">
        <v>5</v>
      </c>
      <c r="O16" s="355">
        <v>0</v>
      </c>
      <c r="P16" s="98">
        <v>0</v>
      </c>
      <c r="Q16" s="98">
        <v>0</v>
      </c>
      <c r="R16" s="98">
        <v>3</v>
      </c>
      <c r="S16" s="355">
        <v>0</v>
      </c>
      <c r="T16" s="98">
        <v>0</v>
      </c>
      <c r="U16" s="355">
        <v>0</v>
      </c>
      <c r="V16" s="98">
        <v>0</v>
      </c>
      <c r="W16" s="264">
        <v>0</v>
      </c>
      <c r="X16" s="99">
        <v>0</v>
      </c>
      <c r="Y16" s="99">
        <v>1</v>
      </c>
      <c r="Z16" s="270">
        <v>1</v>
      </c>
      <c r="AA16" s="99">
        <v>0</v>
      </c>
    </row>
    <row r="17" spans="1:27" s="6" customFormat="1" ht="24" customHeight="1">
      <c r="A17" s="170" t="s">
        <v>26</v>
      </c>
      <c r="B17" s="98">
        <v>3</v>
      </c>
      <c r="C17" s="264">
        <v>0</v>
      </c>
      <c r="D17" s="98">
        <v>0</v>
      </c>
      <c r="E17" s="98">
        <v>0</v>
      </c>
      <c r="F17" s="98">
        <v>0</v>
      </c>
      <c r="G17" s="98">
        <v>0</v>
      </c>
      <c r="H17" s="98">
        <v>0</v>
      </c>
      <c r="I17" s="98">
        <v>0</v>
      </c>
      <c r="J17" s="98">
        <v>2</v>
      </c>
      <c r="K17" s="355">
        <v>0</v>
      </c>
      <c r="L17" s="98">
        <v>0</v>
      </c>
      <c r="M17" s="355">
        <v>0</v>
      </c>
      <c r="N17" s="98">
        <v>0</v>
      </c>
      <c r="O17" s="355">
        <v>0</v>
      </c>
      <c r="P17" s="98">
        <v>0</v>
      </c>
      <c r="Q17" s="98">
        <v>0</v>
      </c>
      <c r="R17" s="98">
        <v>1</v>
      </c>
      <c r="S17" s="355">
        <v>0</v>
      </c>
      <c r="T17" s="98">
        <v>0</v>
      </c>
      <c r="U17" s="355">
        <v>0</v>
      </c>
      <c r="V17" s="98">
        <v>0</v>
      </c>
      <c r="W17" s="264">
        <v>0</v>
      </c>
      <c r="X17" s="99">
        <v>0</v>
      </c>
      <c r="Y17" s="99">
        <v>1</v>
      </c>
      <c r="Z17" s="270">
        <v>1</v>
      </c>
      <c r="AA17" s="99">
        <v>0</v>
      </c>
    </row>
    <row r="18" spans="1:27" s="6" customFormat="1" ht="24" customHeight="1">
      <c r="A18" s="170" t="s">
        <v>25</v>
      </c>
      <c r="B18" s="98">
        <v>1</v>
      </c>
      <c r="C18" s="264">
        <v>198</v>
      </c>
      <c r="D18" s="98">
        <v>0</v>
      </c>
      <c r="E18" s="98">
        <v>0</v>
      </c>
      <c r="F18" s="98">
        <v>1</v>
      </c>
      <c r="G18" s="98">
        <v>198</v>
      </c>
      <c r="H18" s="98">
        <v>0</v>
      </c>
      <c r="I18" s="98">
        <v>0</v>
      </c>
      <c r="J18" s="98">
        <v>0</v>
      </c>
      <c r="K18" s="355">
        <v>0</v>
      </c>
      <c r="L18" s="98">
        <v>0</v>
      </c>
      <c r="M18" s="355">
        <v>0</v>
      </c>
      <c r="N18" s="98">
        <v>0</v>
      </c>
      <c r="O18" s="355">
        <v>0</v>
      </c>
      <c r="P18" s="98">
        <v>0</v>
      </c>
      <c r="Q18" s="98">
        <v>0</v>
      </c>
      <c r="R18" s="98">
        <v>0</v>
      </c>
      <c r="S18" s="355">
        <v>0</v>
      </c>
      <c r="T18" s="98">
        <v>0</v>
      </c>
      <c r="U18" s="355">
        <v>0</v>
      </c>
      <c r="V18" s="98">
        <v>0</v>
      </c>
      <c r="W18" s="264">
        <v>0</v>
      </c>
      <c r="X18" s="264">
        <v>0</v>
      </c>
      <c r="Y18" s="264">
        <v>1</v>
      </c>
      <c r="Z18" s="271">
        <v>2</v>
      </c>
      <c r="AA18" s="99">
        <v>0</v>
      </c>
    </row>
    <row r="19" spans="1:27" s="6" customFormat="1" ht="24" customHeight="1">
      <c r="A19" s="170" t="s">
        <v>24</v>
      </c>
      <c r="B19" s="98">
        <v>0</v>
      </c>
      <c r="C19" s="264">
        <v>0</v>
      </c>
      <c r="D19" s="98">
        <v>0</v>
      </c>
      <c r="E19" s="98">
        <v>0</v>
      </c>
      <c r="F19" s="98">
        <v>0</v>
      </c>
      <c r="G19" s="98">
        <v>0</v>
      </c>
      <c r="H19" s="98">
        <v>0</v>
      </c>
      <c r="I19" s="98">
        <v>0</v>
      </c>
      <c r="J19" s="98">
        <v>0</v>
      </c>
      <c r="K19" s="355">
        <v>0</v>
      </c>
      <c r="L19" s="98">
        <v>0</v>
      </c>
      <c r="M19" s="355">
        <v>0</v>
      </c>
      <c r="N19" s="98">
        <v>0</v>
      </c>
      <c r="O19" s="355">
        <v>0</v>
      </c>
      <c r="P19" s="98">
        <v>0</v>
      </c>
      <c r="Q19" s="98">
        <v>0</v>
      </c>
      <c r="R19" s="98">
        <v>0</v>
      </c>
      <c r="S19" s="355">
        <v>0</v>
      </c>
      <c r="T19" s="98">
        <v>0</v>
      </c>
      <c r="U19" s="355">
        <v>0</v>
      </c>
      <c r="V19" s="98">
        <v>0</v>
      </c>
      <c r="W19" s="264">
        <v>0</v>
      </c>
      <c r="X19" s="99">
        <v>0</v>
      </c>
      <c r="Y19" s="99">
        <v>1</v>
      </c>
      <c r="Z19" s="270">
        <v>1</v>
      </c>
      <c r="AA19" s="99">
        <v>0</v>
      </c>
    </row>
    <row r="20" spans="1:27" s="6" customFormat="1" ht="24" customHeight="1">
      <c r="A20" s="170" t="s">
        <v>23</v>
      </c>
      <c r="B20" s="98">
        <v>4</v>
      </c>
      <c r="C20" s="264">
        <v>0</v>
      </c>
      <c r="D20" s="98">
        <v>0</v>
      </c>
      <c r="E20" s="98">
        <v>0</v>
      </c>
      <c r="F20" s="98">
        <v>0</v>
      </c>
      <c r="G20" s="98">
        <v>0</v>
      </c>
      <c r="H20" s="98">
        <v>0</v>
      </c>
      <c r="I20" s="98">
        <v>0</v>
      </c>
      <c r="J20" s="98">
        <v>3</v>
      </c>
      <c r="K20" s="355">
        <v>0</v>
      </c>
      <c r="L20" s="98">
        <v>0</v>
      </c>
      <c r="M20" s="355">
        <v>0</v>
      </c>
      <c r="N20" s="98">
        <v>1</v>
      </c>
      <c r="O20" s="355">
        <v>0</v>
      </c>
      <c r="P20" s="98">
        <v>0</v>
      </c>
      <c r="Q20" s="98">
        <v>0</v>
      </c>
      <c r="R20" s="98">
        <v>0</v>
      </c>
      <c r="S20" s="355">
        <v>0</v>
      </c>
      <c r="T20" s="98">
        <v>0</v>
      </c>
      <c r="U20" s="355">
        <v>0</v>
      </c>
      <c r="V20" s="98">
        <v>0</v>
      </c>
      <c r="W20" s="264">
        <v>0</v>
      </c>
      <c r="X20" s="99">
        <v>0</v>
      </c>
      <c r="Y20" s="99">
        <v>1</v>
      </c>
      <c r="Z20" s="270">
        <v>2</v>
      </c>
      <c r="AA20" s="99">
        <v>0</v>
      </c>
    </row>
    <row r="21" spans="1:27" s="6" customFormat="1" ht="24" customHeight="1">
      <c r="A21" s="170" t="s">
        <v>22</v>
      </c>
      <c r="B21" s="98">
        <v>2</v>
      </c>
      <c r="C21" s="264">
        <v>0</v>
      </c>
      <c r="D21" s="98">
        <v>0</v>
      </c>
      <c r="E21" s="98">
        <v>0</v>
      </c>
      <c r="F21" s="98">
        <v>0</v>
      </c>
      <c r="G21" s="98">
        <v>0</v>
      </c>
      <c r="H21" s="98">
        <v>0</v>
      </c>
      <c r="I21" s="98">
        <v>0</v>
      </c>
      <c r="J21" s="98">
        <v>2</v>
      </c>
      <c r="K21" s="355">
        <v>0</v>
      </c>
      <c r="L21" s="98">
        <v>0</v>
      </c>
      <c r="M21" s="355">
        <v>0</v>
      </c>
      <c r="N21" s="98">
        <v>0</v>
      </c>
      <c r="O21" s="355">
        <v>0</v>
      </c>
      <c r="P21" s="98">
        <v>0</v>
      </c>
      <c r="Q21" s="98">
        <v>0</v>
      </c>
      <c r="R21" s="98">
        <v>0</v>
      </c>
      <c r="S21" s="355">
        <v>0</v>
      </c>
      <c r="T21" s="98">
        <v>0</v>
      </c>
      <c r="U21" s="355">
        <v>0</v>
      </c>
      <c r="V21" s="98">
        <v>0</v>
      </c>
      <c r="W21" s="264">
        <v>0</v>
      </c>
      <c r="X21" s="99">
        <v>0</v>
      </c>
      <c r="Y21" s="99">
        <v>1</v>
      </c>
      <c r="Z21" s="270">
        <v>2</v>
      </c>
      <c r="AA21" s="99">
        <v>0</v>
      </c>
    </row>
    <row r="22" spans="1:27" s="6" customFormat="1" ht="24" customHeight="1">
      <c r="A22" s="170" t="s">
        <v>21</v>
      </c>
      <c r="B22" s="98">
        <v>4</v>
      </c>
      <c r="C22" s="264">
        <v>0</v>
      </c>
      <c r="D22" s="98">
        <v>0</v>
      </c>
      <c r="E22" s="98">
        <v>0</v>
      </c>
      <c r="F22" s="98">
        <v>0</v>
      </c>
      <c r="G22" s="98">
        <v>0</v>
      </c>
      <c r="H22" s="98">
        <v>0</v>
      </c>
      <c r="I22" s="98">
        <v>0</v>
      </c>
      <c r="J22" s="98">
        <v>3</v>
      </c>
      <c r="K22" s="355">
        <v>0</v>
      </c>
      <c r="L22" s="98">
        <v>0</v>
      </c>
      <c r="M22" s="355">
        <v>0</v>
      </c>
      <c r="N22" s="98">
        <v>1</v>
      </c>
      <c r="O22" s="355">
        <v>0</v>
      </c>
      <c r="P22" s="98">
        <v>0</v>
      </c>
      <c r="Q22" s="98">
        <v>0</v>
      </c>
      <c r="R22" s="98">
        <v>0</v>
      </c>
      <c r="S22" s="355">
        <v>0</v>
      </c>
      <c r="T22" s="98">
        <v>0</v>
      </c>
      <c r="U22" s="355">
        <v>0</v>
      </c>
      <c r="V22" s="98">
        <v>0</v>
      </c>
      <c r="W22" s="264">
        <v>0</v>
      </c>
      <c r="X22" s="99">
        <v>0</v>
      </c>
      <c r="Y22" s="99">
        <v>1</v>
      </c>
      <c r="Z22" s="270">
        <v>0</v>
      </c>
      <c r="AA22" s="99">
        <v>0</v>
      </c>
    </row>
    <row r="23" spans="1:27" s="6" customFormat="1" ht="24" customHeight="1">
      <c r="A23" s="170" t="s">
        <v>20</v>
      </c>
      <c r="B23" s="98">
        <v>0</v>
      </c>
      <c r="C23" s="264">
        <v>0</v>
      </c>
      <c r="D23" s="98">
        <v>0</v>
      </c>
      <c r="E23" s="98">
        <v>0</v>
      </c>
      <c r="F23" s="98">
        <v>0</v>
      </c>
      <c r="G23" s="98">
        <v>0</v>
      </c>
      <c r="H23" s="98">
        <v>0</v>
      </c>
      <c r="I23" s="98">
        <v>0</v>
      </c>
      <c r="J23" s="98">
        <v>0</v>
      </c>
      <c r="K23" s="355">
        <v>0</v>
      </c>
      <c r="L23" s="98">
        <v>0</v>
      </c>
      <c r="M23" s="355">
        <v>0</v>
      </c>
      <c r="N23" s="98">
        <v>0</v>
      </c>
      <c r="O23" s="355">
        <v>0</v>
      </c>
      <c r="P23" s="98">
        <v>0</v>
      </c>
      <c r="Q23" s="98">
        <v>0</v>
      </c>
      <c r="R23" s="98">
        <v>0</v>
      </c>
      <c r="S23" s="355">
        <v>0</v>
      </c>
      <c r="T23" s="98">
        <v>0</v>
      </c>
      <c r="U23" s="355">
        <v>0</v>
      </c>
      <c r="V23" s="98">
        <v>0</v>
      </c>
      <c r="W23" s="264">
        <v>0</v>
      </c>
      <c r="X23" s="264">
        <v>0</v>
      </c>
      <c r="Y23" s="264">
        <v>1</v>
      </c>
      <c r="Z23" s="271">
        <v>1</v>
      </c>
      <c r="AA23" s="99">
        <v>0</v>
      </c>
    </row>
    <row r="24" spans="1:27" s="6" customFormat="1" ht="24" customHeight="1">
      <c r="A24" s="170" t="s">
        <v>19</v>
      </c>
      <c r="B24" s="98">
        <v>3</v>
      </c>
      <c r="C24" s="264">
        <v>282</v>
      </c>
      <c r="D24" s="98">
        <v>0</v>
      </c>
      <c r="E24" s="98">
        <v>0</v>
      </c>
      <c r="F24" s="98">
        <v>1</v>
      </c>
      <c r="G24" s="98">
        <v>282</v>
      </c>
      <c r="H24" s="98">
        <v>0</v>
      </c>
      <c r="I24" s="98">
        <v>0</v>
      </c>
      <c r="J24" s="98">
        <v>1</v>
      </c>
      <c r="K24" s="355">
        <v>0</v>
      </c>
      <c r="L24" s="98">
        <v>0</v>
      </c>
      <c r="M24" s="355">
        <v>0</v>
      </c>
      <c r="N24" s="98">
        <v>0</v>
      </c>
      <c r="O24" s="355">
        <v>0</v>
      </c>
      <c r="P24" s="98">
        <v>0</v>
      </c>
      <c r="Q24" s="98">
        <v>0</v>
      </c>
      <c r="R24" s="98">
        <v>1</v>
      </c>
      <c r="S24" s="355">
        <v>0</v>
      </c>
      <c r="T24" s="98">
        <v>0</v>
      </c>
      <c r="U24" s="355">
        <v>0</v>
      </c>
      <c r="V24" s="98">
        <v>0</v>
      </c>
      <c r="W24" s="264">
        <v>0</v>
      </c>
      <c r="X24" s="99">
        <v>0</v>
      </c>
      <c r="Y24" s="99">
        <v>1</v>
      </c>
      <c r="Z24" s="270">
        <v>2</v>
      </c>
      <c r="AA24" s="99">
        <v>0</v>
      </c>
    </row>
    <row r="25" spans="1:27" s="6" customFormat="1" ht="24" customHeight="1">
      <c r="A25" s="170" t="s">
        <v>18</v>
      </c>
      <c r="B25" s="98">
        <v>3</v>
      </c>
      <c r="C25" s="264">
        <v>934</v>
      </c>
      <c r="D25" s="98">
        <v>0</v>
      </c>
      <c r="E25" s="98">
        <v>0</v>
      </c>
      <c r="F25" s="98">
        <v>1</v>
      </c>
      <c r="G25" s="98">
        <v>784</v>
      </c>
      <c r="H25" s="98">
        <v>0</v>
      </c>
      <c r="I25" s="98">
        <v>0</v>
      </c>
      <c r="J25" s="98">
        <v>1</v>
      </c>
      <c r="K25" s="355">
        <v>0</v>
      </c>
      <c r="L25" s="98">
        <v>1</v>
      </c>
      <c r="M25" s="355">
        <v>150</v>
      </c>
      <c r="N25" s="98">
        <v>0</v>
      </c>
      <c r="O25" s="355">
        <v>0</v>
      </c>
      <c r="P25" s="98">
        <v>0</v>
      </c>
      <c r="Q25" s="98">
        <v>0</v>
      </c>
      <c r="R25" s="98">
        <v>0</v>
      </c>
      <c r="S25" s="355">
        <v>0</v>
      </c>
      <c r="T25" s="98">
        <v>0</v>
      </c>
      <c r="U25" s="355">
        <v>0</v>
      </c>
      <c r="V25" s="98">
        <v>0</v>
      </c>
      <c r="W25" s="264">
        <v>0</v>
      </c>
      <c r="X25" s="99">
        <v>0</v>
      </c>
      <c r="Y25" s="99">
        <v>1</v>
      </c>
      <c r="Z25" s="270">
        <v>0</v>
      </c>
      <c r="AA25" s="99">
        <v>0</v>
      </c>
    </row>
    <row r="26" spans="1:27" s="6" customFormat="1" ht="24" customHeight="1">
      <c r="A26" s="170" t="s">
        <v>17</v>
      </c>
      <c r="B26" s="98">
        <v>2</v>
      </c>
      <c r="C26" s="264">
        <v>447</v>
      </c>
      <c r="D26" s="98">
        <v>0</v>
      </c>
      <c r="E26" s="98">
        <v>0</v>
      </c>
      <c r="F26" s="98">
        <v>0</v>
      </c>
      <c r="G26" s="98">
        <v>0</v>
      </c>
      <c r="H26" s="98">
        <v>0</v>
      </c>
      <c r="I26" s="98">
        <v>0</v>
      </c>
      <c r="J26" s="98">
        <v>0</v>
      </c>
      <c r="K26" s="355">
        <v>0</v>
      </c>
      <c r="L26" s="98">
        <v>2</v>
      </c>
      <c r="M26" s="355">
        <v>447</v>
      </c>
      <c r="N26" s="98">
        <v>0</v>
      </c>
      <c r="O26" s="355">
        <v>0</v>
      </c>
      <c r="P26" s="98">
        <v>0</v>
      </c>
      <c r="Q26" s="98">
        <v>0</v>
      </c>
      <c r="R26" s="98">
        <v>0</v>
      </c>
      <c r="S26" s="355">
        <v>0</v>
      </c>
      <c r="T26" s="98">
        <v>0</v>
      </c>
      <c r="U26" s="355">
        <v>0</v>
      </c>
      <c r="V26" s="98">
        <v>0</v>
      </c>
      <c r="W26" s="264">
        <v>0</v>
      </c>
      <c r="X26" s="99">
        <v>0</v>
      </c>
      <c r="Y26" s="99">
        <v>1</v>
      </c>
      <c r="Z26" s="270">
        <v>0</v>
      </c>
      <c r="AA26" s="99">
        <v>0</v>
      </c>
    </row>
    <row r="27" spans="1:27" s="6" customFormat="1" ht="24" customHeight="1">
      <c r="A27" s="170" t="s">
        <v>16</v>
      </c>
      <c r="B27" s="98">
        <v>0</v>
      </c>
      <c r="C27" s="264">
        <v>0</v>
      </c>
      <c r="D27" s="98">
        <v>0</v>
      </c>
      <c r="E27" s="98">
        <v>0</v>
      </c>
      <c r="F27" s="98">
        <v>0</v>
      </c>
      <c r="G27" s="98">
        <v>0</v>
      </c>
      <c r="H27" s="98">
        <v>0</v>
      </c>
      <c r="I27" s="98">
        <v>0</v>
      </c>
      <c r="J27" s="98">
        <v>0</v>
      </c>
      <c r="K27" s="355">
        <v>0</v>
      </c>
      <c r="L27" s="98">
        <v>0</v>
      </c>
      <c r="M27" s="355">
        <v>0</v>
      </c>
      <c r="N27" s="98">
        <v>0</v>
      </c>
      <c r="O27" s="355">
        <v>0</v>
      </c>
      <c r="P27" s="98">
        <v>0</v>
      </c>
      <c r="Q27" s="98">
        <v>0</v>
      </c>
      <c r="R27" s="98">
        <v>0</v>
      </c>
      <c r="S27" s="355">
        <v>0</v>
      </c>
      <c r="T27" s="98">
        <v>0</v>
      </c>
      <c r="U27" s="355">
        <v>0</v>
      </c>
      <c r="V27" s="98">
        <v>0</v>
      </c>
      <c r="W27" s="264">
        <v>0</v>
      </c>
      <c r="X27" s="99">
        <v>0</v>
      </c>
      <c r="Y27" s="99">
        <v>1</v>
      </c>
      <c r="Z27" s="270">
        <v>1</v>
      </c>
      <c r="AA27" s="99">
        <v>0</v>
      </c>
    </row>
    <row r="28" spans="1:27" s="6" customFormat="1" ht="24" customHeight="1">
      <c r="A28" s="170" t="s">
        <v>15</v>
      </c>
      <c r="B28" s="98">
        <v>2</v>
      </c>
      <c r="C28" s="264">
        <v>0</v>
      </c>
      <c r="D28" s="98">
        <v>0</v>
      </c>
      <c r="E28" s="98">
        <v>0</v>
      </c>
      <c r="F28" s="98">
        <v>0</v>
      </c>
      <c r="G28" s="98">
        <v>0</v>
      </c>
      <c r="H28" s="98">
        <v>0</v>
      </c>
      <c r="I28" s="98">
        <v>0</v>
      </c>
      <c r="J28" s="98">
        <v>2</v>
      </c>
      <c r="K28" s="355">
        <v>0</v>
      </c>
      <c r="L28" s="98">
        <v>0</v>
      </c>
      <c r="M28" s="355">
        <v>0</v>
      </c>
      <c r="N28" s="98">
        <v>0</v>
      </c>
      <c r="O28" s="355">
        <v>0</v>
      </c>
      <c r="P28" s="98">
        <v>0</v>
      </c>
      <c r="Q28" s="98">
        <v>0</v>
      </c>
      <c r="R28" s="98">
        <v>0</v>
      </c>
      <c r="S28" s="355">
        <v>0</v>
      </c>
      <c r="T28" s="98">
        <v>0</v>
      </c>
      <c r="U28" s="355">
        <v>0</v>
      </c>
      <c r="V28" s="98">
        <v>0</v>
      </c>
      <c r="W28" s="264">
        <v>0</v>
      </c>
      <c r="X28" s="99">
        <v>0</v>
      </c>
      <c r="Y28" s="99">
        <v>1</v>
      </c>
      <c r="Z28" s="270">
        <v>2</v>
      </c>
      <c r="AA28" s="99">
        <v>0</v>
      </c>
    </row>
    <row r="29" spans="1:27" s="6" customFormat="1" ht="24" customHeight="1">
      <c r="A29" s="170" t="s">
        <v>14</v>
      </c>
      <c r="B29" s="98">
        <v>3</v>
      </c>
      <c r="C29" s="264">
        <v>0</v>
      </c>
      <c r="D29" s="98">
        <v>0</v>
      </c>
      <c r="E29" s="98">
        <v>0</v>
      </c>
      <c r="F29" s="98">
        <v>0</v>
      </c>
      <c r="G29" s="98">
        <v>0</v>
      </c>
      <c r="H29" s="98">
        <v>0</v>
      </c>
      <c r="I29" s="98">
        <v>0</v>
      </c>
      <c r="J29" s="98">
        <v>1</v>
      </c>
      <c r="K29" s="355">
        <v>0</v>
      </c>
      <c r="L29" s="98">
        <v>0</v>
      </c>
      <c r="M29" s="355">
        <v>0</v>
      </c>
      <c r="N29" s="98">
        <v>1</v>
      </c>
      <c r="O29" s="355">
        <v>0</v>
      </c>
      <c r="P29" s="98">
        <v>0</v>
      </c>
      <c r="Q29" s="98">
        <v>0</v>
      </c>
      <c r="R29" s="98">
        <v>1</v>
      </c>
      <c r="S29" s="355">
        <v>0</v>
      </c>
      <c r="T29" s="98">
        <v>0</v>
      </c>
      <c r="U29" s="355">
        <v>0</v>
      </c>
      <c r="V29" s="98">
        <v>0</v>
      </c>
      <c r="W29" s="264">
        <v>0</v>
      </c>
      <c r="X29" s="264">
        <v>0</v>
      </c>
      <c r="Y29" s="264">
        <v>0</v>
      </c>
      <c r="Z29" s="271">
        <v>0</v>
      </c>
      <c r="AA29" s="99">
        <v>0</v>
      </c>
    </row>
    <row r="30" spans="1:27" s="6" customFormat="1" ht="24" customHeight="1">
      <c r="A30" s="170" t="s">
        <v>13</v>
      </c>
      <c r="B30" s="98">
        <v>1</v>
      </c>
      <c r="C30" s="264">
        <v>0</v>
      </c>
      <c r="D30" s="98">
        <v>0</v>
      </c>
      <c r="E30" s="98">
        <v>0</v>
      </c>
      <c r="F30" s="98">
        <v>0</v>
      </c>
      <c r="G30" s="98">
        <v>0</v>
      </c>
      <c r="H30" s="98">
        <v>0</v>
      </c>
      <c r="I30" s="98">
        <v>0</v>
      </c>
      <c r="J30" s="98">
        <v>1</v>
      </c>
      <c r="K30" s="355">
        <v>0</v>
      </c>
      <c r="L30" s="98">
        <v>0</v>
      </c>
      <c r="M30" s="355">
        <v>0</v>
      </c>
      <c r="N30" s="98">
        <v>0</v>
      </c>
      <c r="O30" s="355">
        <v>0</v>
      </c>
      <c r="P30" s="98">
        <v>0</v>
      </c>
      <c r="Q30" s="98">
        <v>0</v>
      </c>
      <c r="R30" s="98">
        <v>0</v>
      </c>
      <c r="S30" s="355">
        <v>0</v>
      </c>
      <c r="T30" s="98">
        <v>0</v>
      </c>
      <c r="U30" s="355">
        <v>0</v>
      </c>
      <c r="V30" s="98">
        <v>0</v>
      </c>
      <c r="W30" s="264">
        <v>0</v>
      </c>
      <c r="X30" s="99">
        <v>0</v>
      </c>
      <c r="Y30" s="99">
        <v>0</v>
      </c>
      <c r="Z30" s="270">
        <v>0</v>
      </c>
      <c r="AA30" s="99">
        <v>0</v>
      </c>
    </row>
    <row r="31" spans="1:27" s="6" customFormat="1" ht="24" customHeight="1">
      <c r="A31" s="170" t="s">
        <v>12</v>
      </c>
      <c r="B31" s="98">
        <v>1</v>
      </c>
      <c r="C31" s="264">
        <v>0</v>
      </c>
      <c r="D31" s="98">
        <v>0</v>
      </c>
      <c r="E31" s="98">
        <v>0</v>
      </c>
      <c r="F31" s="98">
        <v>0</v>
      </c>
      <c r="G31" s="98">
        <v>0</v>
      </c>
      <c r="H31" s="98">
        <v>0</v>
      </c>
      <c r="I31" s="98">
        <v>0</v>
      </c>
      <c r="J31" s="98">
        <v>0</v>
      </c>
      <c r="K31" s="355">
        <v>0</v>
      </c>
      <c r="L31" s="98">
        <v>0</v>
      </c>
      <c r="M31" s="355">
        <v>0</v>
      </c>
      <c r="N31" s="98">
        <v>0</v>
      </c>
      <c r="O31" s="355">
        <v>0</v>
      </c>
      <c r="P31" s="98">
        <v>0</v>
      </c>
      <c r="Q31" s="98">
        <v>0</v>
      </c>
      <c r="R31" s="98">
        <v>1</v>
      </c>
      <c r="S31" s="355">
        <v>0</v>
      </c>
      <c r="T31" s="98">
        <v>0</v>
      </c>
      <c r="U31" s="355">
        <v>0</v>
      </c>
      <c r="V31" s="98">
        <v>0</v>
      </c>
      <c r="W31" s="264">
        <v>0</v>
      </c>
      <c r="X31" s="99">
        <v>0</v>
      </c>
      <c r="Y31" s="99">
        <v>0</v>
      </c>
      <c r="Z31" s="270">
        <v>0</v>
      </c>
      <c r="AA31" s="99">
        <v>0</v>
      </c>
    </row>
    <row r="32" spans="1:27" s="6" customFormat="1" ht="24" customHeight="1">
      <c r="A32" s="170" t="s">
        <v>11</v>
      </c>
      <c r="B32" s="98">
        <v>43</v>
      </c>
      <c r="C32" s="264">
        <v>515</v>
      </c>
      <c r="D32" s="98">
        <v>1</v>
      </c>
      <c r="E32" s="98">
        <v>176</v>
      </c>
      <c r="F32" s="98">
        <v>1</v>
      </c>
      <c r="G32" s="98">
        <v>191</v>
      </c>
      <c r="H32" s="98">
        <v>0</v>
      </c>
      <c r="I32" s="98">
        <v>0</v>
      </c>
      <c r="J32" s="98">
        <v>23</v>
      </c>
      <c r="K32" s="355">
        <v>29</v>
      </c>
      <c r="L32" s="98">
        <v>0</v>
      </c>
      <c r="M32" s="355">
        <v>0</v>
      </c>
      <c r="N32" s="98">
        <v>12</v>
      </c>
      <c r="O32" s="355">
        <v>0</v>
      </c>
      <c r="P32" s="98">
        <v>2</v>
      </c>
      <c r="Q32" s="98">
        <v>119</v>
      </c>
      <c r="R32" s="98">
        <v>4</v>
      </c>
      <c r="S32" s="355">
        <v>0</v>
      </c>
      <c r="T32" s="98">
        <v>0</v>
      </c>
      <c r="U32" s="355">
        <v>0</v>
      </c>
      <c r="V32" s="98">
        <v>0</v>
      </c>
      <c r="W32" s="264">
        <v>0</v>
      </c>
      <c r="X32" s="99">
        <v>0</v>
      </c>
      <c r="Y32" s="99">
        <v>0</v>
      </c>
      <c r="Z32" s="270">
        <v>0</v>
      </c>
      <c r="AA32" s="99">
        <v>0</v>
      </c>
    </row>
    <row r="33" spans="1:27" s="6" customFormat="1" ht="24" customHeight="1">
      <c r="A33" s="170" t="s">
        <v>10</v>
      </c>
      <c r="B33" s="98">
        <v>1</v>
      </c>
      <c r="C33" s="264">
        <v>0</v>
      </c>
      <c r="D33" s="98">
        <v>0</v>
      </c>
      <c r="E33" s="98">
        <v>0</v>
      </c>
      <c r="F33" s="98">
        <v>0</v>
      </c>
      <c r="G33" s="98">
        <v>0</v>
      </c>
      <c r="H33" s="98">
        <v>0</v>
      </c>
      <c r="I33" s="98">
        <v>0</v>
      </c>
      <c r="J33" s="98">
        <v>1</v>
      </c>
      <c r="K33" s="355">
        <v>0</v>
      </c>
      <c r="L33" s="98">
        <v>0</v>
      </c>
      <c r="M33" s="355">
        <v>0</v>
      </c>
      <c r="N33" s="98">
        <v>0</v>
      </c>
      <c r="O33" s="355">
        <v>0</v>
      </c>
      <c r="P33" s="98">
        <v>0</v>
      </c>
      <c r="Q33" s="98">
        <v>0</v>
      </c>
      <c r="R33" s="98">
        <v>0</v>
      </c>
      <c r="S33" s="355">
        <v>0</v>
      </c>
      <c r="T33" s="98">
        <v>0</v>
      </c>
      <c r="U33" s="355">
        <v>0</v>
      </c>
      <c r="V33" s="98">
        <v>0</v>
      </c>
      <c r="W33" s="264">
        <v>0</v>
      </c>
      <c r="X33" s="99">
        <v>0</v>
      </c>
      <c r="Y33" s="99">
        <v>0</v>
      </c>
      <c r="Z33" s="270">
        <v>0</v>
      </c>
      <c r="AA33" s="99">
        <v>0</v>
      </c>
    </row>
    <row r="34" spans="1:27" s="6" customFormat="1" ht="24" customHeight="1">
      <c r="A34" s="170" t="s">
        <v>9</v>
      </c>
      <c r="B34" s="98">
        <v>14</v>
      </c>
      <c r="C34" s="264">
        <v>299</v>
      </c>
      <c r="D34" s="98">
        <v>0</v>
      </c>
      <c r="E34" s="98">
        <v>0</v>
      </c>
      <c r="F34" s="98">
        <v>1</v>
      </c>
      <c r="G34" s="98">
        <v>299</v>
      </c>
      <c r="H34" s="98">
        <v>0</v>
      </c>
      <c r="I34" s="98">
        <v>0</v>
      </c>
      <c r="J34" s="98">
        <v>4</v>
      </c>
      <c r="K34" s="355">
        <v>0</v>
      </c>
      <c r="L34" s="98">
        <v>0</v>
      </c>
      <c r="M34" s="355">
        <v>0</v>
      </c>
      <c r="N34" s="98">
        <v>4</v>
      </c>
      <c r="O34" s="355">
        <v>0</v>
      </c>
      <c r="P34" s="98">
        <v>0</v>
      </c>
      <c r="Q34" s="98">
        <v>0</v>
      </c>
      <c r="R34" s="98">
        <v>5</v>
      </c>
      <c r="S34" s="355">
        <v>0</v>
      </c>
      <c r="T34" s="98">
        <v>0</v>
      </c>
      <c r="U34" s="355">
        <v>0</v>
      </c>
      <c r="V34" s="98">
        <v>0</v>
      </c>
      <c r="W34" s="264">
        <v>0</v>
      </c>
      <c r="X34" s="264">
        <v>1</v>
      </c>
      <c r="Y34" s="264">
        <v>0</v>
      </c>
      <c r="Z34" s="271">
        <v>0</v>
      </c>
      <c r="AA34" s="99">
        <v>0</v>
      </c>
    </row>
    <row r="35" spans="1:27" s="6" customFormat="1" ht="24" customHeight="1">
      <c r="A35" s="172" t="s">
        <v>8</v>
      </c>
      <c r="B35" s="100">
        <v>35</v>
      </c>
      <c r="C35" s="265">
        <v>348</v>
      </c>
      <c r="D35" s="100">
        <v>1</v>
      </c>
      <c r="E35" s="100">
        <v>196</v>
      </c>
      <c r="F35" s="100">
        <v>0</v>
      </c>
      <c r="G35" s="100">
        <v>0</v>
      </c>
      <c r="H35" s="100">
        <v>1</v>
      </c>
      <c r="I35" s="100">
        <v>52</v>
      </c>
      <c r="J35" s="100">
        <v>15</v>
      </c>
      <c r="K35" s="356">
        <v>7</v>
      </c>
      <c r="L35" s="100">
        <v>0</v>
      </c>
      <c r="M35" s="356">
        <v>0</v>
      </c>
      <c r="N35" s="100">
        <v>10</v>
      </c>
      <c r="O35" s="356">
        <v>0</v>
      </c>
      <c r="P35" s="100">
        <v>1</v>
      </c>
      <c r="Q35" s="100">
        <v>83</v>
      </c>
      <c r="R35" s="100">
        <v>7</v>
      </c>
      <c r="S35" s="356">
        <v>10</v>
      </c>
      <c r="T35" s="100">
        <v>0</v>
      </c>
      <c r="U35" s="356">
        <v>0</v>
      </c>
      <c r="V35" s="100">
        <v>0</v>
      </c>
      <c r="W35" s="265">
        <v>0</v>
      </c>
      <c r="X35" s="101">
        <v>0</v>
      </c>
      <c r="Y35" s="101">
        <v>0</v>
      </c>
      <c r="Z35" s="272">
        <v>0</v>
      </c>
      <c r="AA35" s="101">
        <v>1</v>
      </c>
    </row>
    <row r="36" spans="1:27" s="2" customFormat="1" ht="30.75" customHeight="1">
      <c r="A36" s="517" t="s">
        <v>699</v>
      </c>
      <c r="B36" s="517"/>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row>
    <row r="37" spans="1:27" s="2" customFormat="1" ht="12.95" customHeight="1">
      <c r="A37" s="4" t="s">
        <v>762</v>
      </c>
      <c r="B37" s="5"/>
      <c r="C37" s="5"/>
      <c r="D37" s="5"/>
      <c r="E37" s="5"/>
      <c r="F37" s="5"/>
      <c r="G37" s="5"/>
      <c r="H37" s="5"/>
      <c r="I37" s="5"/>
      <c r="J37" s="5"/>
      <c r="K37" s="5"/>
      <c r="L37" s="5"/>
      <c r="M37" s="5"/>
      <c r="O37" s="4"/>
      <c r="P37" s="4"/>
      <c r="Q37" s="4"/>
      <c r="R37" s="4"/>
      <c r="S37" s="4"/>
      <c r="T37" s="4"/>
      <c r="U37" s="4"/>
      <c r="V37" s="4"/>
      <c r="W37" s="4"/>
      <c r="X37" s="4"/>
      <c r="Y37" s="4"/>
      <c r="Z37" s="4"/>
      <c r="AA37" s="3" t="s">
        <v>761</v>
      </c>
    </row>
  </sheetData>
  <mergeCells count="22">
    <mergeCell ref="A36:AA36"/>
    <mergeCell ref="Y4:Y7"/>
    <mergeCell ref="Z4:Z7"/>
    <mergeCell ref="AA4:AA7"/>
    <mergeCell ref="F6:G6"/>
    <mergeCell ref="D6:E6"/>
    <mergeCell ref="P5:S5"/>
    <mergeCell ref="T5:U6"/>
    <mergeCell ref="R6:S6"/>
    <mergeCell ref="P6:Q6"/>
    <mergeCell ref="J6:K6"/>
    <mergeCell ref="H6:I6"/>
    <mergeCell ref="A2:AA2"/>
    <mergeCell ref="A1:AA1"/>
    <mergeCell ref="V5:W6"/>
    <mergeCell ref="B5:C6"/>
    <mergeCell ref="B4:W4"/>
    <mergeCell ref="A4:A7"/>
    <mergeCell ref="X4:X7"/>
    <mergeCell ref="D5:K5"/>
    <mergeCell ref="L5:M6"/>
    <mergeCell ref="N5:O6"/>
  </mergeCells>
  <phoneticPr fontId="6" type="noConversion"/>
  <printOptions horizontalCentered="1"/>
  <pageMargins left="0.78740157480314965" right="0.78740157480314965" top="0.98425196850393704" bottom="0.98425196850393704" header="0" footer="0.59055118110236227"/>
  <pageSetup paperSize="9" scale="60" firstPageNumber="136"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7BBE-28AB-4F60-867A-4C67966B8E7A}">
  <dimension ref="A1:AA27"/>
  <sheetViews>
    <sheetView view="pageBreakPreview" zoomScaleNormal="100" zoomScaleSheetLayoutView="100" workbookViewId="0">
      <selection activeCell="Z15" sqref="Z15"/>
    </sheetView>
  </sheetViews>
  <sheetFormatPr defaultColWidth="11.42578125" defaultRowHeight="13.5"/>
  <cols>
    <col min="1" max="1" width="10" style="1" customWidth="1"/>
    <col min="2" max="18" width="11.28515625" style="1" customWidth="1"/>
    <col min="19" max="16384" width="11.42578125" style="1"/>
  </cols>
  <sheetData>
    <row r="1" spans="1:27"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625</v>
      </c>
      <c r="B2" s="501"/>
      <c r="C2" s="501"/>
      <c r="D2" s="501"/>
      <c r="E2" s="501"/>
      <c r="F2" s="501"/>
      <c r="G2" s="501"/>
      <c r="H2" s="501"/>
      <c r="I2" s="501"/>
      <c r="J2" s="501"/>
      <c r="K2" s="501"/>
      <c r="L2" s="501"/>
      <c r="M2" s="501"/>
      <c r="N2" s="501"/>
      <c r="O2" s="501"/>
      <c r="P2" s="501"/>
      <c r="Q2" s="501"/>
      <c r="R2" s="501"/>
    </row>
    <row r="3" spans="1:27" s="111" customFormat="1" ht="15" customHeight="1">
      <c r="A3" s="4" t="s">
        <v>624</v>
      </c>
      <c r="B3" s="48"/>
      <c r="C3" s="48"/>
      <c r="D3" s="48"/>
      <c r="E3" s="48"/>
      <c r="F3" s="48"/>
      <c r="G3" s="48"/>
      <c r="H3" s="48"/>
      <c r="I3" s="48"/>
      <c r="J3" s="48"/>
      <c r="K3" s="48"/>
      <c r="L3" s="48"/>
      <c r="M3" s="48"/>
      <c r="N3" s="48"/>
      <c r="O3" s="48"/>
      <c r="P3" s="48"/>
      <c r="Q3" s="48"/>
      <c r="R3" s="3"/>
      <c r="AA3" s="3" t="s">
        <v>623</v>
      </c>
    </row>
    <row r="4" spans="1:27" ht="23.45" customHeight="1">
      <c r="A4" s="555" t="s">
        <v>695</v>
      </c>
      <c r="B4" s="538" t="s">
        <v>622</v>
      </c>
      <c r="C4" s="516"/>
      <c r="D4" s="516"/>
      <c r="E4" s="516"/>
      <c r="F4" s="516"/>
      <c r="G4" s="516"/>
      <c r="H4" s="516"/>
      <c r="I4" s="516"/>
      <c r="J4" s="516"/>
      <c r="K4" s="516"/>
      <c r="L4" s="516"/>
      <c r="M4" s="544" t="s">
        <v>621</v>
      </c>
      <c r="N4" s="537"/>
      <c r="O4" s="537"/>
      <c r="P4" s="537"/>
      <c r="Q4" s="537"/>
      <c r="R4" s="538"/>
      <c r="S4" s="507" t="s">
        <v>620</v>
      </c>
      <c r="T4" s="504"/>
      <c r="U4" s="504"/>
      <c r="V4" s="544" t="s">
        <v>619</v>
      </c>
      <c r="W4" s="537"/>
      <c r="X4" s="537"/>
      <c r="Y4" s="537"/>
      <c r="Z4" s="537"/>
      <c r="AA4" s="538"/>
    </row>
    <row r="5" spans="1:27" ht="24.95" customHeight="1">
      <c r="A5" s="555"/>
      <c r="B5" s="536" t="s">
        <v>44</v>
      </c>
      <c r="C5" s="536"/>
      <c r="D5" s="526"/>
      <c r="E5" s="583" t="s">
        <v>618</v>
      </c>
      <c r="F5" s="528" t="s">
        <v>617</v>
      </c>
      <c r="G5" s="537"/>
      <c r="H5" s="537"/>
      <c r="I5" s="537"/>
      <c r="J5" s="538"/>
      <c r="K5" s="583" t="s">
        <v>616</v>
      </c>
      <c r="L5" s="583" t="s">
        <v>257</v>
      </c>
      <c r="M5" s="533" t="s">
        <v>44</v>
      </c>
      <c r="N5" s="536"/>
      <c r="O5" s="526"/>
      <c r="P5" s="528" t="s">
        <v>48</v>
      </c>
      <c r="Q5" s="529"/>
      <c r="R5" s="545"/>
      <c r="S5" s="533" t="s">
        <v>615</v>
      </c>
      <c r="T5" s="536"/>
      <c r="U5" s="526"/>
      <c r="V5" s="533" t="s">
        <v>614</v>
      </c>
      <c r="W5" s="526"/>
      <c r="X5" s="533" t="s">
        <v>613</v>
      </c>
      <c r="Y5" s="536"/>
      <c r="Z5" s="526"/>
      <c r="AA5" s="522" t="s">
        <v>612</v>
      </c>
    </row>
    <row r="6" spans="1:27" ht="27" customHeight="1">
      <c r="A6" s="555"/>
      <c r="B6" s="587"/>
      <c r="C6" s="587"/>
      <c r="D6" s="588"/>
      <c r="E6" s="589"/>
      <c r="F6" s="583" t="s">
        <v>611</v>
      </c>
      <c r="G6" s="583" t="s">
        <v>610</v>
      </c>
      <c r="H6" s="583" t="s">
        <v>609</v>
      </c>
      <c r="I6" s="583" t="s">
        <v>608</v>
      </c>
      <c r="J6" s="583" t="s">
        <v>607</v>
      </c>
      <c r="K6" s="585"/>
      <c r="L6" s="585"/>
      <c r="M6" s="589"/>
      <c r="N6" s="587"/>
      <c r="O6" s="587"/>
      <c r="P6" s="590"/>
      <c r="Q6" s="591"/>
      <c r="R6" s="592"/>
      <c r="S6" s="589"/>
      <c r="T6" s="587"/>
      <c r="U6" s="588"/>
      <c r="V6" s="589"/>
      <c r="W6" s="588"/>
      <c r="X6" s="589"/>
      <c r="Y6" s="587"/>
      <c r="Z6" s="588"/>
      <c r="AA6" s="574"/>
    </row>
    <row r="7" spans="1:27" ht="70.5" customHeight="1" thickBot="1">
      <c r="A7" s="556"/>
      <c r="B7" s="198"/>
      <c r="C7" s="336" t="s">
        <v>5</v>
      </c>
      <c r="D7" s="336" t="s">
        <v>83</v>
      </c>
      <c r="E7" s="586"/>
      <c r="F7" s="584"/>
      <c r="G7" s="584"/>
      <c r="H7" s="584"/>
      <c r="I7" s="584"/>
      <c r="J7" s="584"/>
      <c r="K7" s="584"/>
      <c r="L7" s="586"/>
      <c r="M7" s="199"/>
      <c r="N7" s="336" t="s">
        <v>5</v>
      </c>
      <c r="O7" s="344" t="s">
        <v>83</v>
      </c>
      <c r="P7" s="342"/>
      <c r="Q7" s="336" t="s">
        <v>606</v>
      </c>
      <c r="R7" s="336" t="s">
        <v>605</v>
      </c>
      <c r="S7" s="198"/>
      <c r="T7" s="336" t="s">
        <v>604</v>
      </c>
      <c r="U7" s="336" t="s">
        <v>603</v>
      </c>
      <c r="V7" s="199"/>
      <c r="W7" s="182" t="s">
        <v>602</v>
      </c>
      <c r="X7" s="199"/>
      <c r="Y7" s="336" t="s">
        <v>601</v>
      </c>
      <c r="Z7" s="336" t="s">
        <v>600</v>
      </c>
      <c r="AA7" s="523"/>
    </row>
    <row r="8" spans="1:27" ht="27" hidden="1" customHeight="1" thickTop="1">
      <c r="A8" s="231">
        <v>2016</v>
      </c>
      <c r="B8" s="11">
        <v>117</v>
      </c>
      <c r="C8" s="11">
        <v>69</v>
      </c>
      <c r="D8" s="11">
        <v>48</v>
      </c>
      <c r="E8" s="11">
        <v>99</v>
      </c>
      <c r="F8" s="11">
        <v>15</v>
      </c>
      <c r="G8" s="11">
        <v>14</v>
      </c>
      <c r="H8" s="11">
        <v>0</v>
      </c>
      <c r="I8" s="11">
        <v>1</v>
      </c>
      <c r="J8" s="11">
        <v>0</v>
      </c>
      <c r="K8" s="11">
        <v>3</v>
      </c>
      <c r="L8" s="11">
        <v>0</v>
      </c>
      <c r="M8" s="11">
        <v>378</v>
      </c>
      <c r="N8" s="11">
        <v>194</v>
      </c>
      <c r="O8" s="11">
        <v>184</v>
      </c>
      <c r="P8" s="11">
        <v>378</v>
      </c>
      <c r="Q8" s="11">
        <v>378</v>
      </c>
      <c r="R8" s="11">
        <v>0</v>
      </c>
      <c r="S8" s="11">
        <v>527</v>
      </c>
      <c r="T8" s="11">
        <v>527</v>
      </c>
      <c r="U8" s="11">
        <v>0</v>
      </c>
      <c r="V8" s="11">
        <v>13491</v>
      </c>
      <c r="W8" s="11">
        <v>12571</v>
      </c>
      <c r="X8" s="11">
        <v>3</v>
      </c>
      <c r="Y8" s="11">
        <v>0</v>
      </c>
      <c r="Z8" s="11">
        <v>3</v>
      </c>
      <c r="AA8" s="127">
        <v>0</v>
      </c>
    </row>
    <row r="9" spans="1:27" ht="27" hidden="1" customHeight="1">
      <c r="A9" s="231">
        <v>2017</v>
      </c>
      <c r="B9" s="11">
        <v>118</v>
      </c>
      <c r="C9" s="11">
        <v>72</v>
      </c>
      <c r="D9" s="11">
        <v>46</v>
      </c>
      <c r="E9" s="11">
        <v>93</v>
      </c>
      <c r="F9" s="11">
        <v>22</v>
      </c>
      <c r="G9" s="11">
        <v>18</v>
      </c>
      <c r="H9" s="11">
        <v>1</v>
      </c>
      <c r="I9" s="11">
        <v>1</v>
      </c>
      <c r="J9" s="11">
        <v>2</v>
      </c>
      <c r="K9" s="11">
        <v>1</v>
      </c>
      <c r="L9" s="11">
        <v>2</v>
      </c>
      <c r="M9" s="11">
        <v>990</v>
      </c>
      <c r="N9" s="11">
        <v>493</v>
      </c>
      <c r="O9" s="11">
        <v>497</v>
      </c>
      <c r="P9" s="11">
        <v>475</v>
      </c>
      <c r="Q9" s="11">
        <v>475</v>
      </c>
      <c r="R9" s="11">
        <v>0</v>
      </c>
      <c r="S9" s="11">
        <v>515</v>
      </c>
      <c r="T9" s="11">
        <v>514</v>
      </c>
      <c r="U9" s="11">
        <v>1</v>
      </c>
      <c r="V9" s="11">
        <v>14248</v>
      </c>
      <c r="W9" s="11">
        <v>13359</v>
      </c>
      <c r="X9" s="11">
        <v>4</v>
      </c>
      <c r="Y9" s="11">
        <v>1</v>
      </c>
      <c r="Z9" s="11">
        <v>3</v>
      </c>
      <c r="AA9" s="127">
        <v>1</v>
      </c>
    </row>
    <row r="10" spans="1:27" ht="27" hidden="1" customHeight="1" thickTop="1">
      <c r="A10" s="231">
        <v>2018</v>
      </c>
      <c r="B10" s="11">
        <v>107</v>
      </c>
      <c r="C10" s="11">
        <v>55</v>
      </c>
      <c r="D10" s="353">
        <v>52</v>
      </c>
      <c r="E10" s="353">
        <v>85</v>
      </c>
      <c r="F10" s="11">
        <v>16</v>
      </c>
      <c r="G10" s="11">
        <v>14</v>
      </c>
      <c r="H10" s="11">
        <v>0</v>
      </c>
      <c r="I10" s="11">
        <v>0</v>
      </c>
      <c r="J10" s="273">
        <v>2</v>
      </c>
      <c r="K10" s="11">
        <v>1</v>
      </c>
      <c r="L10" s="127">
        <v>5</v>
      </c>
      <c r="M10" s="11">
        <v>888</v>
      </c>
      <c r="N10" s="11">
        <v>459</v>
      </c>
      <c r="O10" s="353">
        <v>429</v>
      </c>
      <c r="P10" s="11">
        <v>888</v>
      </c>
      <c r="Q10" s="11">
        <v>888</v>
      </c>
      <c r="R10" s="127">
        <v>0</v>
      </c>
      <c r="S10" s="11">
        <v>888</v>
      </c>
      <c r="T10" s="11">
        <v>888</v>
      </c>
      <c r="U10" s="127">
        <v>0</v>
      </c>
      <c r="V10" s="11">
        <v>13973</v>
      </c>
      <c r="W10" s="353">
        <v>13302</v>
      </c>
      <c r="X10" s="11">
        <v>11</v>
      </c>
      <c r="Y10" s="11">
        <v>3</v>
      </c>
      <c r="Z10" s="353">
        <v>8</v>
      </c>
      <c r="AA10" s="127">
        <v>0</v>
      </c>
    </row>
    <row r="11" spans="1:27" ht="27" customHeight="1" thickTop="1">
      <c r="A11" s="231">
        <v>2019</v>
      </c>
      <c r="B11" s="11">
        <v>93</v>
      </c>
      <c r="C11" s="11">
        <v>48</v>
      </c>
      <c r="D11" s="353">
        <v>45</v>
      </c>
      <c r="E11" s="353">
        <v>80</v>
      </c>
      <c r="F11" s="11">
        <v>13</v>
      </c>
      <c r="G11" s="11">
        <v>8</v>
      </c>
      <c r="H11" s="11">
        <v>0</v>
      </c>
      <c r="I11" s="11">
        <v>1</v>
      </c>
      <c r="J11" s="273">
        <v>0</v>
      </c>
      <c r="K11" s="11">
        <v>1</v>
      </c>
      <c r="L11" s="127">
        <v>3</v>
      </c>
      <c r="M11" s="11">
        <v>582</v>
      </c>
      <c r="N11" s="11">
        <v>308</v>
      </c>
      <c r="O11" s="353">
        <v>274</v>
      </c>
      <c r="P11" s="11">
        <v>257</v>
      </c>
      <c r="Q11" s="11">
        <v>257</v>
      </c>
      <c r="R11" s="127">
        <v>0</v>
      </c>
      <c r="S11" s="11">
        <v>325</v>
      </c>
      <c r="T11" s="11">
        <v>325</v>
      </c>
      <c r="U11" s="127">
        <v>0</v>
      </c>
      <c r="V11" s="11">
        <v>16368</v>
      </c>
      <c r="W11" s="353">
        <v>15508</v>
      </c>
      <c r="X11" s="11">
        <v>6</v>
      </c>
      <c r="Y11" s="11">
        <v>4</v>
      </c>
      <c r="Z11" s="353">
        <v>2</v>
      </c>
      <c r="AA11" s="127">
        <v>0</v>
      </c>
    </row>
    <row r="12" spans="1:27" ht="27" customHeight="1">
      <c r="A12" s="231">
        <v>2020</v>
      </c>
      <c r="B12" s="11">
        <v>102</v>
      </c>
      <c r="C12" s="11">
        <v>63</v>
      </c>
      <c r="D12" s="353">
        <v>39</v>
      </c>
      <c r="E12" s="353">
        <v>84</v>
      </c>
      <c r="F12" s="11">
        <v>13</v>
      </c>
      <c r="G12" s="11">
        <v>10</v>
      </c>
      <c r="H12" s="11">
        <v>1</v>
      </c>
      <c r="I12" s="11">
        <v>2</v>
      </c>
      <c r="J12" s="273">
        <v>0</v>
      </c>
      <c r="K12" s="11">
        <v>0</v>
      </c>
      <c r="L12" s="127">
        <v>5</v>
      </c>
      <c r="M12" s="11">
        <v>464</v>
      </c>
      <c r="N12" s="11">
        <v>235</v>
      </c>
      <c r="O12" s="353">
        <v>229</v>
      </c>
      <c r="P12" s="11">
        <v>286</v>
      </c>
      <c r="Q12" s="11">
        <v>286</v>
      </c>
      <c r="R12" s="127">
        <v>0</v>
      </c>
      <c r="S12" s="11">
        <v>178</v>
      </c>
      <c r="T12" s="11">
        <v>178</v>
      </c>
      <c r="U12" s="127">
        <v>0</v>
      </c>
      <c r="V12" s="11">
        <v>11947</v>
      </c>
      <c r="W12" s="353">
        <v>11971</v>
      </c>
      <c r="X12" s="11">
        <v>4</v>
      </c>
      <c r="Y12" s="11">
        <v>2</v>
      </c>
      <c r="Z12" s="353">
        <v>2</v>
      </c>
      <c r="AA12" s="127">
        <v>0</v>
      </c>
    </row>
    <row r="13" spans="1:27" ht="27" customHeight="1">
      <c r="A13" s="231">
        <v>2021</v>
      </c>
      <c r="B13" s="11">
        <v>70</v>
      </c>
      <c r="C13" s="11">
        <v>35</v>
      </c>
      <c r="D13" s="353">
        <v>35</v>
      </c>
      <c r="E13" s="353">
        <v>51</v>
      </c>
      <c r="F13" s="11">
        <v>8</v>
      </c>
      <c r="G13" s="11">
        <v>8</v>
      </c>
      <c r="H13" s="11">
        <v>0</v>
      </c>
      <c r="I13" s="11">
        <v>0</v>
      </c>
      <c r="J13" s="273">
        <v>0</v>
      </c>
      <c r="K13" s="11">
        <v>3</v>
      </c>
      <c r="L13" s="127">
        <v>8</v>
      </c>
      <c r="M13" s="11">
        <v>423</v>
      </c>
      <c r="N13" s="11">
        <v>230</v>
      </c>
      <c r="O13" s="353">
        <v>193</v>
      </c>
      <c r="P13" s="11">
        <v>231</v>
      </c>
      <c r="Q13" s="11">
        <v>231</v>
      </c>
      <c r="R13" s="127">
        <v>0</v>
      </c>
      <c r="S13" s="11">
        <v>192</v>
      </c>
      <c r="T13" s="11">
        <v>192</v>
      </c>
      <c r="U13" s="127">
        <v>0</v>
      </c>
      <c r="V13" s="11">
        <v>13916</v>
      </c>
      <c r="W13" s="353">
        <v>13916</v>
      </c>
      <c r="X13" s="11">
        <v>0</v>
      </c>
      <c r="Y13" s="11">
        <v>0</v>
      </c>
      <c r="Z13" s="353">
        <v>0</v>
      </c>
      <c r="AA13" s="127">
        <v>0</v>
      </c>
    </row>
    <row r="14" spans="1:27" ht="27" customHeight="1">
      <c r="A14" s="231">
        <v>2022</v>
      </c>
      <c r="B14" s="11">
        <v>67</v>
      </c>
      <c r="C14" s="11">
        <v>34</v>
      </c>
      <c r="D14" s="353">
        <v>33</v>
      </c>
      <c r="E14" s="353">
        <v>52</v>
      </c>
      <c r="F14" s="11">
        <v>9</v>
      </c>
      <c r="G14" s="11">
        <v>9</v>
      </c>
      <c r="H14" s="11">
        <v>0</v>
      </c>
      <c r="I14" s="11">
        <v>0</v>
      </c>
      <c r="J14" s="273">
        <v>0</v>
      </c>
      <c r="K14" s="11">
        <v>1</v>
      </c>
      <c r="L14" s="127">
        <v>5</v>
      </c>
      <c r="M14" s="11">
        <v>732</v>
      </c>
      <c r="N14" s="11">
        <v>356</v>
      </c>
      <c r="O14" s="353">
        <v>376</v>
      </c>
      <c r="P14" s="11">
        <v>119</v>
      </c>
      <c r="Q14" s="11">
        <v>119</v>
      </c>
      <c r="R14" s="127">
        <v>0</v>
      </c>
      <c r="S14" s="11">
        <v>613</v>
      </c>
      <c r="T14" s="11">
        <v>613</v>
      </c>
      <c r="U14" s="127">
        <v>0</v>
      </c>
      <c r="V14" s="11">
        <v>14098</v>
      </c>
      <c r="W14" s="353">
        <v>14098</v>
      </c>
      <c r="X14" s="11">
        <v>0</v>
      </c>
      <c r="Y14" s="11">
        <v>0</v>
      </c>
      <c r="Z14" s="353">
        <v>0</v>
      </c>
      <c r="AA14" s="127">
        <v>0</v>
      </c>
    </row>
    <row r="15" spans="1:27" s="454" customFormat="1" ht="27" customHeight="1">
      <c r="A15" s="232">
        <v>2023</v>
      </c>
      <c r="B15" s="126">
        <v>49</v>
      </c>
      <c r="C15" s="126">
        <v>30</v>
      </c>
      <c r="D15" s="401">
        <v>19</v>
      </c>
      <c r="E15" s="401">
        <v>41</v>
      </c>
      <c r="F15" s="126">
        <v>8</v>
      </c>
      <c r="G15" s="126">
        <v>6</v>
      </c>
      <c r="H15" s="126">
        <v>0</v>
      </c>
      <c r="I15" s="126">
        <v>0</v>
      </c>
      <c r="J15" s="283">
        <v>0</v>
      </c>
      <c r="K15" s="126">
        <v>1</v>
      </c>
      <c r="L15" s="125">
        <v>1</v>
      </c>
      <c r="M15" s="126">
        <v>415</v>
      </c>
      <c r="N15" s="126">
        <v>214</v>
      </c>
      <c r="O15" s="401">
        <v>201</v>
      </c>
      <c r="P15" s="126">
        <v>133</v>
      </c>
      <c r="Q15" s="126">
        <v>133</v>
      </c>
      <c r="R15" s="125">
        <v>0</v>
      </c>
      <c r="S15" s="126">
        <v>282</v>
      </c>
      <c r="T15" s="126">
        <v>282</v>
      </c>
      <c r="U15" s="125">
        <v>0</v>
      </c>
      <c r="V15" s="126">
        <v>13651</v>
      </c>
      <c r="W15" s="401">
        <v>13651</v>
      </c>
      <c r="X15" s="126">
        <v>0</v>
      </c>
      <c r="Y15" s="126">
        <v>0</v>
      </c>
      <c r="Z15" s="401">
        <v>0</v>
      </c>
      <c r="AA15" s="125">
        <v>0</v>
      </c>
    </row>
    <row r="16" spans="1:27" ht="15" customHeight="1">
      <c r="A16" s="4" t="s">
        <v>762</v>
      </c>
      <c r="B16" s="128"/>
      <c r="C16" s="128"/>
      <c r="D16" s="128"/>
      <c r="E16" s="128"/>
      <c r="F16" s="128"/>
      <c r="G16" s="128"/>
      <c r="H16" s="128"/>
      <c r="I16" s="6"/>
      <c r="J16" s="128"/>
      <c r="K16" s="6"/>
      <c r="L16" s="113"/>
      <c r="M16" s="113"/>
      <c r="N16" s="113"/>
      <c r="O16" s="113"/>
      <c r="P16" s="113"/>
      <c r="Q16" s="113"/>
      <c r="R16" s="132"/>
      <c r="S16" s="6"/>
      <c r="T16" s="6"/>
      <c r="U16" s="6"/>
      <c r="V16" s="6"/>
      <c r="W16" s="6"/>
      <c r="X16" s="6"/>
      <c r="Y16" s="6"/>
      <c r="Z16" s="6"/>
      <c r="AA16" s="3" t="s">
        <v>761</v>
      </c>
    </row>
    <row r="17" spans="1:19" s="2" customFormat="1" ht="15" customHeight="1">
      <c r="A17" s="1"/>
      <c r="B17" s="1"/>
      <c r="C17" s="1"/>
      <c r="D17" s="1"/>
      <c r="E17" s="1"/>
      <c r="F17" s="1"/>
      <c r="G17" s="1"/>
      <c r="H17" s="1"/>
      <c r="I17" s="1"/>
      <c r="J17" s="1"/>
      <c r="K17" s="1"/>
      <c r="L17" s="1"/>
      <c r="M17" s="1"/>
      <c r="N17" s="1"/>
      <c r="O17" s="1"/>
      <c r="P17" s="1"/>
      <c r="Q17" s="1"/>
      <c r="R17" s="1"/>
    </row>
    <row r="18" spans="1:19" ht="19.5" customHeight="1"/>
    <row r="19" spans="1:19" s="16" customFormat="1" ht="30" customHeight="1">
      <c r="A19" s="1"/>
      <c r="B19" s="1"/>
      <c r="C19" s="1"/>
      <c r="D19" s="1"/>
      <c r="E19" s="1"/>
      <c r="F19" s="1"/>
      <c r="G19" s="1"/>
      <c r="H19" s="1"/>
      <c r="I19" s="1"/>
      <c r="J19" s="1"/>
      <c r="K19" s="1"/>
      <c r="L19" s="1"/>
      <c r="M19" s="1"/>
      <c r="N19" s="1"/>
      <c r="O19" s="1"/>
      <c r="P19" s="1"/>
      <c r="Q19" s="1"/>
      <c r="R19" s="1"/>
    </row>
    <row r="21" spans="1:19" ht="15" customHeight="1">
      <c r="S21" s="142"/>
    </row>
    <row r="22" spans="1:19" ht="15" customHeight="1">
      <c r="S22" s="142"/>
    </row>
    <row r="23" spans="1:19" ht="15" customHeight="1">
      <c r="S23" s="142"/>
    </row>
    <row r="24" spans="1:19" ht="28.5" customHeight="1">
      <c r="S24" s="142"/>
    </row>
    <row r="25" spans="1:19" ht="24.95" customHeight="1">
      <c r="S25" s="128"/>
    </row>
    <row r="26" spans="1:19" ht="24.95" customHeight="1">
      <c r="S26" s="128"/>
    </row>
    <row r="27" spans="1:19">
      <c r="S27" s="124"/>
    </row>
  </sheetData>
  <mergeCells count="22">
    <mergeCell ref="X5:Z6"/>
    <mergeCell ref="S4:U4"/>
    <mergeCell ref="V4:AA4"/>
    <mergeCell ref="AA5:AA7"/>
    <mergeCell ref="S5:U6"/>
    <mergeCell ref="V5:W6"/>
    <mergeCell ref="J6:J7"/>
    <mergeCell ref="A2:R2"/>
    <mergeCell ref="K5:K7"/>
    <mergeCell ref="L5:L7"/>
    <mergeCell ref="B5:D6"/>
    <mergeCell ref="E5:E7"/>
    <mergeCell ref="G6:G7"/>
    <mergeCell ref="H6:H7"/>
    <mergeCell ref="P5:R6"/>
    <mergeCell ref="M4:R4"/>
    <mergeCell ref="A4:A7"/>
    <mergeCell ref="B4:L4"/>
    <mergeCell ref="F5:J5"/>
    <mergeCell ref="F6:F7"/>
    <mergeCell ref="M5:O6"/>
    <mergeCell ref="I6:I7"/>
  </mergeCells>
  <phoneticPr fontId="6" type="noConversion"/>
  <printOptions horizontalCentered="1"/>
  <pageMargins left="0.78740157480314965" right="0.78740157480314965" top="0.98425196850393704" bottom="0.98425196850393704" header="0" footer="0.59055118110236227"/>
  <pageSetup paperSize="9" scale="64" firstPageNumber="136"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9B39-6E71-4126-BDB0-EA064CDE8968}">
  <dimension ref="A1:AA30"/>
  <sheetViews>
    <sheetView view="pageBreakPreview" zoomScaleNormal="100" zoomScaleSheetLayoutView="100" workbookViewId="0">
      <selection activeCell="E16" sqref="E16"/>
    </sheetView>
  </sheetViews>
  <sheetFormatPr defaultColWidth="11.42578125" defaultRowHeight="13.5"/>
  <cols>
    <col min="1" max="1" width="10" style="1" customWidth="1"/>
    <col min="2" max="5" width="29.28515625" style="1" customWidth="1"/>
    <col min="6"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ht="27" customHeight="1">
      <c r="A2" s="501" t="s">
        <v>632</v>
      </c>
      <c r="B2" s="501"/>
      <c r="C2" s="501"/>
      <c r="D2" s="501"/>
      <c r="E2" s="593"/>
    </row>
    <row r="3" spans="1:27" ht="15" customHeight="1">
      <c r="A3" s="13" t="s">
        <v>65</v>
      </c>
      <c r="B3" s="13"/>
      <c r="C3" s="13"/>
      <c r="D3" s="124"/>
      <c r="E3" s="143" t="s">
        <v>64</v>
      </c>
    </row>
    <row r="4" spans="1:27" ht="42.75" customHeight="1" thickBot="1">
      <c r="A4" s="341" t="s">
        <v>696</v>
      </c>
      <c r="B4" s="251" t="s">
        <v>631</v>
      </c>
      <c r="C4" s="351" t="s">
        <v>630</v>
      </c>
      <c r="D4" s="351" t="s">
        <v>629</v>
      </c>
      <c r="E4" s="351" t="s">
        <v>628</v>
      </c>
    </row>
    <row r="5" spans="1:27" ht="23.25" hidden="1" customHeight="1" thickTop="1">
      <c r="A5" s="224">
        <v>2015</v>
      </c>
      <c r="B5" s="26">
        <v>16606</v>
      </c>
      <c r="C5" s="26">
        <v>340</v>
      </c>
      <c r="D5" s="26">
        <v>2573</v>
      </c>
      <c r="E5" s="47">
        <v>13556</v>
      </c>
    </row>
    <row r="6" spans="1:27" ht="23.25" hidden="1" customHeight="1">
      <c r="A6" s="224">
        <v>2016</v>
      </c>
      <c r="B6" s="26">
        <v>8155</v>
      </c>
      <c r="C6" s="26">
        <v>262</v>
      </c>
      <c r="D6" s="26">
        <v>3704</v>
      </c>
      <c r="E6" s="47">
        <v>8155</v>
      </c>
    </row>
    <row r="7" spans="1:27" ht="23.25" hidden="1" customHeight="1">
      <c r="A7" s="224">
        <v>2017</v>
      </c>
      <c r="B7" s="26">
        <v>10306</v>
      </c>
      <c r="C7" s="26">
        <v>303</v>
      </c>
      <c r="D7" s="26">
        <v>29844</v>
      </c>
      <c r="E7" s="47">
        <v>6536</v>
      </c>
    </row>
    <row r="8" spans="1:27" ht="23.25" hidden="1" customHeight="1" thickTop="1">
      <c r="A8" s="224">
        <v>2018</v>
      </c>
      <c r="B8" s="361">
        <v>8679</v>
      </c>
      <c r="C8" s="361">
        <v>577</v>
      </c>
      <c r="D8" s="361">
        <v>17759</v>
      </c>
      <c r="E8" s="47">
        <v>3738</v>
      </c>
    </row>
    <row r="9" spans="1:27" ht="23.25" customHeight="1" thickTop="1">
      <c r="A9" s="224">
        <v>2019</v>
      </c>
      <c r="B9" s="361">
        <v>4266</v>
      </c>
      <c r="C9" s="361">
        <v>283</v>
      </c>
      <c r="D9" s="361">
        <v>0</v>
      </c>
      <c r="E9" s="47">
        <v>2030</v>
      </c>
    </row>
    <row r="10" spans="1:27" ht="23.25" customHeight="1">
      <c r="A10" s="252">
        <v>2020</v>
      </c>
      <c r="B10" s="366">
        <v>3203</v>
      </c>
      <c r="C10" s="366">
        <v>150</v>
      </c>
      <c r="D10" s="366">
        <v>1509</v>
      </c>
      <c r="E10" s="27">
        <v>713</v>
      </c>
    </row>
    <row r="11" spans="1:27" ht="23.25" customHeight="1">
      <c r="A11" s="224">
        <v>2021</v>
      </c>
      <c r="B11" s="361">
        <v>6394</v>
      </c>
      <c r="C11" s="361">
        <v>203</v>
      </c>
      <c r="D11" s="361">
        <v>1391</v>
      </c>
      <c r="E11" s="47">
        <v>932</v>
      </c>
    </row>
    <row r="12" spans="1:27" ht="23.25" customHeight="1">
      <c r="A12" s="224">
        <v>2022</v>
      </c>
      <c r="B12" s="361">
        <v>4619</v>
      </c>
      <c r="C12" s="361">
        <v>183</v>
      </c>
      <c r="D12" s="361">
        <v>0</v>
      </c>
      <c r="E12" s="47">
        <v>806</v>
      </c>
    </row>
    <row r="13" spans="1:27" ht="23.25" customHeight="1">
      <c r="A13" s="253">
        <v>2023</v>
      </c>
      <c r="B13" s="365">
        <f>SUM(B14:B17)</f>
        <v>6216</v>
      </c>
      <c r="C13" s="365">
        <f t="shared" ref="C13:E13" si="0">SUM(C14:C17)</f>
        <v>263</v>
      </c>
      <c r="D13" s="365">
        <f t="shared" si="0"/>
        <v>4052</v>
      </c>
      <c r="E13" s="365">
        <f t="shared" si="0"/>
        <v>750</v>
      </c>
    </row>
    <row r="14" spans="1:27" ht="23.25" customHeight="1">
      <c r="A14" s="224" t="s">
        <v>627</v>
      </c>
      <c r="B14" s="334">
        <v>6175</v>
      </c>
      <c r="C14" s="334">
        <v>222</v>
      </c>
      <c r="D14" s="334">
        <v>4052</v>
      </c>
      <c r="E14" s="53">
        <v>750</v>
      </c>
    </row>
    <row r="15" spans="1:27" ht="23.25" customHeight="1">
      <c r="A15" s="224" t="s">
        <v>26</v>
      </c>
      <c r="B15" s="334">
        <v>24</v>
      </c>
      <c r="C15" s="334">
        <v>24</v>
      </c>
      <c r="D15" s="334">
        <v>0</v>
      </c>
      <c r="E15" s="53">
        <v>0</v>
      </c>
    </row>
    <row r="16" spans="1:27" ht="23.25" customHeight="1">
      <c r="A16" s="224" t="s">
        <v>21</v>
      </c>
      <c r="B16" s="334">
        <v>13</v>
      </c>
      <c r="C16" s="334">
        <v>13</v>
      </c>
      <c r="D16" s="334">
        <v>0</v>
      </c>
      <c r="E16" s="53">
        <v>0</v>
      </c>
    </row>
    <row r="17" spans="1:6" ht="23.25" customHeight="1">
      <c r="A17" s="254" t="s">
        <v>15</v>
      </c>
      <c r="B17" s="408">
        <v>4</v>
      </c>
      <c r="C17" s="408">
        <v>4</v>
      </c>
      <c r="D17" s="408">
        <v>0</v>
      </c>
      <c r="E17" s="156">
        <v>0</v>
      </c>
    </row>
    <row r="18" spans="1:6" ht="15" customHeight="1">
      <c r="A18" s="4" t="s">
        <v>704</v>
      </c>
      <c r="B18" s="4"/>
      <c r="C18" s="4"/>
      <c r="D18" s="4"/>
      <c r="E18" s="48"/>
    </row>
    <row r="19" spans="1:6" ht="15" customHeight="1">
      <c r="A19" s="4" t="s">
        <v>626</v>
      </c>
      <c r="B19" s="4"/>
      <c r="C19" s="4"/>
      <c r="D19" s="4"/>
      <c r="E19" s="3" t="s">
        <v>703</v>
      </c>
    </row>
    <row r="20" spans="1:6" s="2" customFormat="1" ht="15" customHeight="1">
      <c r="A20" s="1"/>
      <c r="B20" s="1"/>
      <c r="C20" s="1"/>
      <c r="D20" s="1"/>
      <c r="E20" s="1"/>
    </row>
    <row r="21" spans="1:6" ht="19.5" customHeight="1"/>
    <row r="22" spans="1:6" s="16" customFormat="1" ht="30" customHeight="1">
      <c r="A22" s="1"/>
      <c r="B22" s="1"/>
      <c r="C22" s="1"/>
      <c r="D22" s="1"/>
      <c r="E22" s="1"/>
    </row>
    <row r="24" spans="1:6" ht="15" customHeight="1">
      <c r="F24" s="142"/>
    </row>
    <row r="25" spans="1:6" ht="15" customHeight="1">
      <c r="F25" s="142"/>
    </row>
    <row r="26" spans="1:6" ht="15" customHeight="1">
      <c r="F26" s="142"/>
    </row>
    <row r="27" spans="1:6" ht="28.5" customHeight="1">
      <c r="F27" s="142"/>
    </row>
    <row r="28" spans="1:6" ht="24.95" customHeight="1">
      <c r="F28" s="128"/>
    </row>
    <row r="29" spans="1:6" ht="24.95" customHeight="1">
      <c r="F29" s="128"/>
    </row>
    <row r="30" spans="1:6">
      <c r="F30" s="124"/>
    </row>
  </sheetData>
  <mergeCells count="1">
    <mergeCell ref="A2:E2"/>
  </mergeCells>
  <phoneticPr fontId="6" type="noConversion"/>
  <printOptions horizontalCentered="1"/>
  <pageMargins left="0.78740157480314965" right="0.78740157480314965" top="0.98425196850393704" bottom="0.98425196850393704" header="0" footer="0.59055118110236227"/>
  <pageSetup paperSize="9" scale="73" firstPageNumber="136"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608F-7B51-4813-AC60-823305012C25}">
  <dimension ref="A1:AA18"/>
  <sheetViews>
    <sheetView view="pageBreakPreview" zoomScaleNormal="100" zoomScaleSheetLayoutView="100" workbookViewId="0">
      <selection activeCell="C11" sqref="C11"/>
    </sheetView>
  </sheetViews>
  <sheetFormatPr defaultColWidth="11.42578125" defaultRowHeight="13.5"/>
  <cols>
    <col min="1" max="1" width="8.140625" style="1" customWidth="1"/>
    <col min="2" max="3" width="57.5703125" style="1" customWidth="1"/>
    <col min="4"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721</v>
      </c>
      <c r="B2" s="501"/>
      <c r="C2" s="501"/>
      <c r="D2" s="42"/>
    </row>
    <row r="3" spans="1:27" s="2" customFormat="1" ht="15" customHeight="1">
      <c r="A3" s="530" t="s">
        <v>3</v>
      </c>
      <c r="B3" s="530"/>
      <c r="C3" s="306" t="s">
        <v>458</v>
      </c>
    </row>
    <row r="4" spans="1:27" ht="29.25" customHeight="1">
      <c r="A4" s="555" t="s">
        <v>720</v>
      </c>
      <c r="B4" s="529" t="s">
        <v>719</v>
      </c>
      <c r="C4" s="545"/>
    </row>
    <row r="5" spans="1:27" ht="34.5" customHeight="1" thickBot="1">
      <c r="A5" s="525"/>
      <c r="B5" s="307" t="s">
        <v>718</v>
      </c>
      <c r="C5" s="168" t="s">
        <v>717</v>
      </c>
    </row>
    <row r="6" spans="1:27" ht="34.5" hidden="1" customHeight="1" thickTop="1">
      <c r="A6" s="374">
        <v>2016</v>
      </c>
      <c r="B6" s="305">
        <v>772</v>
      </c>
      <c r="C6" s="375">
        <v>772</v>
      </c>
    </row>
    <row r="7" spans="1:27" ht="34.5" hidden="1" customHeight="1">
      <c r="A7" s="374">
        <v>2017</v>
      </c>
      <c r="B7" s="305">
        <v>969</v>
      </c>
      <c r="C7" s="375">
        <v>1648</v>
      </c>
    </row>
    <row r="8" spans="1:27" ht="34.5" hidden="1" customHeight="1" thickTop="1">
      <c r="A8" s="374">
        <v>2018</v>
      </c>
      <c r="B8" s="309">
        <v>886</v>
      </c>
      <c r="C8" s="375">
        <v>1195</v>
      </c>
    </row>
    <row r="9" spans="1:27" ht="34.5" customHeight="1" thickTop="1">
      <c r="A9" s="374">
        <v>2019</v>
      </c>
      <c r="B9" s="309">
        <v>791</v>
      </c>
      <c r="C9" s="375">
        <v>1209</v>
      </c>
    </row>
    <row r="10" spans="1:27" ht="34.5" customHeight="1">
      <c r="A10" s="374">
        <v>2020</v>
      </c>
      <c r="B10" s="309">
        <v>714</v>
      </c>
      <c r="C10" s="375">
        <v>627</v>
      </c>
    </row>
    <row r="11" spans="1:27" ht="34.5" customHeight="1">
      <c r="A11" s="374">
        <v>2021</v>
      </c>
      <c r="B11" s="309">
        <v>611</v>
      </c>
      <c r="C11" s="375">
        <v>441</v>
      </c>
    </row>
    <row r="12" spans="1:27" ht="34.5" customHeight="1">
      <c r="A12" s="374">
        <v>2022</v>
      </c>
      <c r="B12" s="457">
        <v>664</v>
      </c>
      <c r="C12" s="458">
        <v>319</v>
      </c>
    </row>
    <row r="13" spans="1:27" ht="34.5" customHeight="1">
      <c r="A13" s="376">
        <v>2023</v>
      </c>
      <c r="B13" s="310">
        <v>780</v>
      </c>
      <c r="C13" s="377">
        <v>274</v>
      </c>
    </row>
    <row r="14" spans="1:27" ht="34.5" customHeight="1">
      <c r="A14" s="378" t="s">
        <v>716</v>
      </c>
      <c r="B14" s="311">
        <v>197</v>
      </c>
      <c r="C14" s="379">
        <v>69</v>
      </c>
    </row>
    <row r="15" spans="1:27" ht="42" customHeight="1">
      <c r="A15" s="378" t="s">
        <v>715</v>
      </c>
      <c r="B15" s="311">
        <v>216</v>
      </c>
      <c r="C15" s="379">
        <v>62</v>
      </c>
    </row>
    <row r="16" spans="1:27" ht="34.5" customHeight="1">
      <c r="A16" s="378" t="s">
        <v>714</v>
      </c>
      <c r="B16" s="311">
        <v>205</v>
      </c>
      <c r="C16" s="379">
        <v>76</v>
      </c>
    </row>
    <row r="17" spans="1:3" ht="34.5" customHeight="1">
      <c r="A17" s="380" t="s">
        <v>713</v>
      </c>
      <c r="B17" s="312">
        <v>162</v>
      </c>
      <c r="C17" s="381">
        <v>67</v>
      </c>
    </row>
    <row r="18" spans="1:3" s="2" customFormat="1" ht="15" customHeight="1">
      <c r="A18" s="304" t="s">
        <v>478</v>
      </c>
      <c r="B18" s="304"/>
      <c r="C18" s="427" t="s">
        <v>723</v>
      </c>
    </row>
  </sheetData>
  <mergeCells count="4">
    <mergeCell ref="A4:A5"/>
    <mergeCell ref="B4:C4"/>
    <mergeCell ref="A2:C2"/>
    <mergeCell ref="A3:B3"/>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9EC6-A3A6-4B91-ACD8-B7E3E5538CC2}">
  <dimension ref="A1:AA17"/>
  <sheetViews>
    <sheetView view="pageBreakPreview" zoomScaleNormal="100" zoomScaleSheetLayoutView="100" workbookViewId="0">
      <selection activeCell="I15" sqref="I15:J15"/>
    </sheetView>
  </sheetViews>
  <sheetFormatPr defaultColWidth="11.42578125" defaultRowHeight="13.5"/>
  <cols>
    <col min="1" max="1" width="8.140625" style="1" customWidth="1"/>
    <col min="2" max="16" width="11.28515625" style="1" customWidth="1"/>
    <col min="17"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722</v>
      </c>
      <c r="B2" s="501"/>
      <c r="C2" s="501"/>
      <c r="D2" s="501"/>
      <c r="E2" s="501"/>
      <c r="F2" s="501"/>
      <c r="G2" s="501"/>
      <c r="H2" s="501"/>
      <c r="I2" s="501"/>
      <c r="J2" s="501"/>
      <c r="K2" s="501"/>
      <c r="L2" s="501"/>
      <c r="M2" s="501"/>
      <c r="N2" s="501"/>
      <c r="O2" s="501"/>
      <c r="P2" s="501"/>
      <c r="Q2" s="42"/>
    </row>
    <row r="3" spans="1:27" s="2" customFormat="1" ht="15" customHeight="1">
      <c r="A3" s="577" t="s">
        <v>644</v>
      </c>
      <c r="B3" s="577"/>
      <c r="C3" s="577"/>
      <c r="D3" s="577"/>
      <c r="E3" s="577"/>
      <c r="F3" s="577"/>
      <c r="G3" s="577"/>
      <c r="H3" s="577"/>
      <c r="I3" s="577"/>
      <c r="J3" s="577"/>
      <c r="K3" s="577"/>
      <c r="L3" s="577"/>
      <c r="N3" s="13"/>
      <c r="O3" s="13"/>
      <c r="P3" s="12" t="s">
        <v>643</v>
      </c>
    </row>
    <row r="4" spans="1:27" ht="37.5" customHeight="1">
      <c r="A4" s="555" t="s">
        <v>695</v>
      </c>
      <c r="B4" s="529" t="s">
        <v>642</v>
      </c>
      <c r="C4" s="529"/>
      <c r="D4" s="529"/>
      <c r="E4" s="529"/>
      <c r="F4" s="545"/>
      <c r="G4" s="516" t="s">
        <v>641</v>
      </c>
      <c r="H4" s="516"/>
      <c r="I4" s="516"/>
      <c r="J4" s="516"/>
      <c r="K4" s="516"/>
      <c r="L4" s="516"/>
      <c r="M4" s="528" t="s">
        <v>640</v>
      </c>
      <c r="N4" s="529"/>
      <c r="O4" s="529"/>
      <c r="P4" s="545"/>
    </row>
    <row r="5" spans="1:27" ht="31.5" customHeight="1">
      <c r="A5" s="594"/>
      <c r="B5" s="537" t="s">
        <v>638</v>
      </c>
      <c r="C5" s="537"/>
      <c r="D5" s="537"/>
      <c r="E5" s="537"/>
      <c r="F5" s="538"/>
      <c r="G5" s="516" t="s">
        <v>639</v>
      </c>
      <c r="H5" s="544" t="s">
        <v>638</v>
      </c>
      <c r="I5" s="537"/>
      <c r="J5" s="537"/>
      <c r="K5" s="537"/>
      <c r="L5" s="538"/>
      <c r="M5" s="544" t="s">
        <v>638</v>
      </c>
      <c r="N5" s="537"/>
      <c r="O5" s="537"/>
      <c r="P5" s="538"/>
    </row>
    <row r="6" spans="1:27" ht="32.25" customHeight="1">
      <c r="A6" s="594"/>
      <c r="B6" s="591" t="s">
        <v>263</v>
      </c>
      <c r="C6" s="591"/>
      <c r="D6" s="592"/>
      <c r="E6" s="574" t="s">
        <v>637</v>
      </c>
      <c r="F6" s="574" t="s">
        <v>636</v>
      </c>
      <c r="G6" s="516"/>
      <c r="H6" s="590" t="s">
        <v>263</v>
      </c>
      <c r="I6" s="591"/>
      <c r="J6" s="592"/>
      <c r="K6" s="574" t="s">
        <v>637</v>
      </c>
      <c r="L6" s="574" t="s">
        <v>636</v>
      </c>
      <c r="M6" s="590" t="s">
        <v>263</v>
      </c>
      <c r="N6" s="591"/>
      <c r="O6" s="592"/>
      <c r="P6" s="522" t="s">
        <v>635</v>
      </c>
    </row>
    <row r="7" spans="1:27" ht="39.950000000000003" customHeight="1" thickBot="1">
      <c r="A7" s="595"/>
      <c r="B7" s="198"/>
      <c r="C7" s="349" t="s">
        <v>5</v>
      </c>
      <c r="D7" s="336" t="s">
        <v>83</v>
      </c>
      <c r="E7" s="523"/>
      <c r="F7" s="523"/>
      <c r="G7" s="596"/>
      <c r="H7" s="199"/>
      <c r="I7" s="349" t="s">
        <v>5</v>
      </c>
      <c r="J7" s="336" t="s">
        <v>83</v>
      </c>
      <c r="K7" s="523"/>
      <c r="L7" s="523"/>
      <c r="M7" s="199"/>
      <c r="N7" s="349" t="s">
        <v>5</v>
      </c>
      <c r="O7" s="336" t="s">
        <v>83</v>
      </c>
      <c r="P7" s="523"/>
    </row>
    <row r="8" spans="1:27" ht="26.25" hidden="1" customHeight="1" thickTop="1">
      <c r="A8" s="231">
        <v>2016</v>
      </c>
      <c r="B8" s="52" t="s">
        <v>343</v>
      </c>
      <c r="C8" s="52" t="s">
        <v>344</v>
      </c>
      <c r="D8" s="52" t="s">
        <v>694</v>
      </c>
      <c r="E8" s="52">
        <f t="shared" ref="E8:E13" si="0">H8+M8</f>
        <v>99776</v>
      </c>
      <c r="F8" s="52">
        <f t="shared" ref="F8:F13" si="1">L8</f>
        <v>42061</v>
      </c>
      <c r="G8" s="52">
        <v>2761</v>
      </c>
      <c r="H8" s="52">
        <v>68922</v>
      </c>
      <c r="I8" s="52">
        <v>34407</v>
      </c>
      <c r="J8" s="52">
        <v>34515</v>
      </c>
      <c r="K8" s="52">
        <v>26861</v>
      </c>
      <c r="L8" s="52">
        <v>42061</v>
      </c>
      <c r="M8" s="52" t="s">
        <v>337</v>
      </c>
      <c r="N8" s="52" t="s">
        <v>316</v>
      </c>
      <c r="O8" s="52" t="s">
        <v>317</v>
      </c>
      <c r="P8" s="53" t="s">
        <v>330</v>
      </c>
      <c r="Q8" s="124"/>
    </row>
    <row r="9" spans="1:27" ht="26.25" hidden="1" customHeight="1">
      <c r="A9" s="231">
        <v>2017</v>
      </c>
      <c r="B9" s="52" t="s">
        <v>345</v>
      </c>
      <c r="C9" s="52" t="s">
        <v>346</v>
      </c>
      <c r="D9" s="52" t="s">
        <v>347</v>
      </c>
      <c r="E9" s="52">
        <f t="shared" si="0"/>
        <v>105975</v>
      </c>
      <c r="F9" s="52">
        <f t="shared" si="1"/>
        <v>44094</v>
      </c>
      <c r="G9" s="52">
        <v>3257</v>
      </c>
      <c r="H9" s="52">
        <v>74157</v>
      </c>
      <c r="I9" s="52">
        <v>37055</v>
      </c>
      <c r="J9" s="52">
        <v>37102</v>
      </c>
      <c r="K9" s="52">
        <v>30063</v>
      </c>
      <c r="L9" s="52">
        <v>44094</v>
      </c>
      <c r="M9" s="52" t="s">
        <v>338</v>
      </c>
      <c r="N9" s="52" t="s">
        <v>318</v>
      </c>
      <c r="O9" s="52" t="s">
        <v>319</v>
      </c>
      <c r="P9" s="53" t="s">
        <v>331</v>
      </c>
      <c r="Q9" s="124"/>
    </row>
    <row r="10" spans="1:27" ht="26.25" hidden="1" customHeight="1" thickTop="1">
      <c r="A10" s="231">
        <v>2018</v>
      </c>
      <c r="B10" s="98" t="s">
        <v>348</v>
      </c>
      <c r="C10" s="98" t="s">
        <v>349</v>
      </c>
      <c r="D10" s="98" t="s">
        <v>350</v>
      </c>
      <c r="E10" s="98">
        <f t="shared" si="0"/>
        <v>110033</v>
      </c>
      <c r="F10" s="264">
        <f t="shared" si="1"/>
        <v>44384</v>
      </c>
      <c r="G10" s="98">
        <v>3356</v>
      </c>
      <c r="H10" s="98">
        <v>77348</v>
      </c>
      <c r="I10" s="98">
        <v>38633</v>
      </c>
      <c r="J10" s="98">
        <v>38715</v>
      </c>
      <c r="K10" s="98">
        <v>32964</v>
      </c>
      <c r="L10" s="355">
        <v>44384</v>
      </c>
      <c r="M10" s="98" t="s">
        <v>339</v>
      </c>
      <c r="N10" s="98" t="s">
        <v>320</v>
      </c>
      <c r="O10" s="98" t="s">
        <v>321</v>
      </c>
      <c r="P10" s="264" t="s">
        <v>332</v>
      </c>
      <c r="Q10" s="124"/>
    </row>
    <row r="11" spans="1:27" ht="26.25" customHeight="1" thickTop="1">
      <c r="A11" s="231">
        <v>2019</v>
      </c>
      <c r="B11" s="98" t="s">
        <v>351</v>
      </c>
      <c r="C11" s="98" t="s">
        <v>352</v>
      </c>
      <c r="D11" s="98" t="s">
        <v>353</v>
      </c>
      <c r="E11" s="98">
        <f t="shared" si="0"/>
        <v>111735</v>
      </c>
      <c r="F11" s="264">
        <f t="shared" si="1"/>
        <v>43549</v>
      </c>
      <c r="G11" s="98">
        <v>3782</v>
      </c>
      <c r="H11" s="98">
        <v>78228</v>
      </c>
      <c r="I11" s="98">
        <v>39221</v>
      </c>
      <c r="J11" s="98">
        <v>39007</v>
      </c>
      <c r="K11" s="98">
        <v>34679</v>
      </c>
      <c r="L11" s="355">
        <v>43549</v>
      </c>
      <c r="M11" s="98" t="s">
        <v>340</v>
      </c>
      <c r="N11" s="98" t="s">
        <v>322</v>
      </c>
      <c r="O11" s="98" t="s">
        <v>323</v>
      </c>
      <c r="P11" s="264" t="s">
        <v>333</v>
      </c>
      <c r="Q11" s="124"/>
    </row>
    <row r="12" spans="1:27" ht="26.25" customHeight="1">
      <c r="A12" s="231">
        <v>2020</v>
      </c>
      <c r="B12" s="98" t="s">
        <v>354</v>
      </c>
      <c r="C12" s="98" t="s">
        <v>355</v>
      </c>
      <c r="D12" s="98" t="s">
        <v>356</v>
      </c>
      <c r="E12" s="98">
        <f t="shared" si="0"/>
        <v>112654</v>
      </c>
      <c r="F12" s="264">
        <f t="shared" si="1"/>
        <v>43098</v>
      </c>
      <c r="G12" s="98">
        <v>4032</v>
      </c>
      <c r="H12" s="98">
        <v>79278</v>
      </c>
      <c r="I12" s="98">
        <v>39818</v>
      </c>
      <c r="J12" s="98">
        <v>39460</v>
      </c>
      <c r="K12" s="98">
        <v>36180</v>
      </c>
      <c r="L12" s="355">
        <v>43098</v>
      </c>
      <c r="M12" s="98" t="s">
        <v>341</v>
      </c>
      <c r="N12" s="98" t="s">
        <v>324</v>
      </c>
      <c r="O12" s="98" t="s">
        <v>325</v>
      </c>
      <c r="P12" s="264" t="s">
        <v>334</v>
      </c>
      <c r="Q12" s="124"/>
    </row>
    <row r="13" spans="1:27" ht="26.25" customHeight="1">
      <c r="A13" s="231">
        <v>2021</v>
      </c>
      <c r="B13" s="98" t="s">
        <v>357</v>
      </c>
      <c r="C13" s="98" t="s">
        <v>358</v>
      </c>
      <c r="D13" s="98" t="s">
        <v>359</v>
      </c>
      <c r="E13" s="98">
        <f t="shared" si="0"/>
        <v>114611</v>
      </c>
      <c r="F13" s="264">
        <f t="shared" si="1"/>
        <v>42703</v>
      </c>
      <c r="G13" s="98">
        <v>4279</v>
      </c>
      <c r="H13" s="98">
        <v>80753</v>
      </c>
      <c r="I13" s="98">
        <v>40603</v>
      </c>
      <c r="J13" s="98">
        <v>40150</v>
      </c>
      <c r="K13" s="98">
        <v>38050</v>
      </c>
      <c r="L13" s="355">
        <v>42703</v>
      </c>
      <c r="M13" s="98" t="s">
        <v>342</v>
      </c>
      <c r="N13" s="98" t="s">
        <v>326</v>
      </c>
      <c r="O13" s="98" t="s">
        <v>327</v>
      </c>
      <c r="P13" s="264" t="s">
        <v>335</v>
      </c>
      <c r="Q13" s="124"/>
    </row>
    <row r="14" spans="1:27" ht="26.25" customHeight="1">
      <c r="A14" s="231">
        <v>2022</v>
      </c>
      <c r="B14" s="98" t="s">
        <v>360</v>
      </c>
      <c r="C14" s="98" t="s">
        <v>361</v>
      </c>
      <c r="D14" s="98" t="s">
        <v>362</v>
      </c>
      <c r="E14" s="98">
        <f t="shared" ref="E14:E15" si="2">H14+M14</f>
        <v>114859</v>
      </c>
      <c r="F14" s="264">
        <f t="shared" ref="F14:F15" si="3">L14</f>
        <v>40607</v>
      </c>
      <c r="G14" s="98">
        <v>4409</v>
      </c>
      <c r="H14" s="98">
        <v>79770</v>
      </c>
      <c r="I14" s="98">
        <v>40138</v>
      </c>
      <c r="J14" s="98">
        <v>39632</v>
      </c>
      <c r="K14" s="98">
        <v>39163</v>
      </c>
      <c r="L14" s="355">
        <v>40607</v>
      </c>
      <c r="M14" s="98">
        <v>35089</v>
      </c>
      <c r="N14" s="98" t="s">
        <v>328</v>
      </c>
      <c r="O14" s="98" t="s">
        <v>329</v>
      </c>
      <c r="P14" s="264" t="s">
        <v>336</v>
      </c>
      <c r="Q14" s="124"/>
    </row>
    <row r="15" spans="1:27" s="250" customFormat="1" ht="26.25" customHeight="1">
      <c r="A15" s="232">
        <v>2023</v>
      </c>
      <c r="B15" s="302">
        <v>116813</v>
      </c>
      <c r="C15" s="302">
        <v>59271</v>
      </c>
      <c r="D15" s="302">
        <v>57542</v>
      </c>
      <c r="E15" s="302">
        <f t="shared" si="2"/>
        <v>116813</v>
      </c>
      <c r="F15" s="303">
        <f t="shared" si="3"/>
        <v>39868</v>
      </c>
      <c r="G15" s="302">
        <v>4570</v>
      </c>
      <c r="H15" s="302">
        <v>80439</v>
      </c>
      <c r="I15" s="302">
        <v>40483</v>
      </c>
      <c r="J15" s="302">
        <v>39956</v>
      </c>
      <c r="K15" s="302">
        <v>40571</v>
      </c>
      <c r="L15" s="409">
        <v>39868</v>
      </c>
      <c r="M15" s="302">
        <v>36374</v>
      </c>
      <c r="N15" s="302">
        <v>18788</v>
      </c>
      <c r="O15" s="302">
        <v>17586</v>
      </c>
      <c r="P15" s="303">
        <v>24054</v>
      </c>
    </row>
    <row r="16" spans="1:27" s="2" customFormat="1" ht="27.95" customHeight="1">
      <c r="A16" s="517" t="s">
        <v>705</v>
      </c>
      <c r="B16" s="551"/>
      <c r="C16" s="551"/>
      <c r="D16" s="551"/>
      <c r="E16" s="551"/>
      <c r="F16" s="551"/>
      <c r="G16" s="551"/>
      <c r="H16" s="551"/>
      <c r="I16" s="551"/>
      <c r="J16" s="551"/>
      <c r="K16" s="551"/>
      <c r="L16" s="551"/>
      <c r="M16" s="551"/>
      <c r="N16" s="551"/>
      <c r="O16" s="551"/>
      <c r="P16" s="551"/>
    </row>
    <row r="17" spans="1:16" s="2" customFormat="1" ht="15" customHeight="1">
      <c r="A17" s="37" t="s">
        <v>634</v>
      </c>
      <c r="B17" s="4"/>
      <c r="C17" s="4"/>
      <c r="D17" s="4"/>
      <c r="E17" s="4"/>
      <c r="F17" s="4"/>
      <c r="G17" s="4"/>
      <c r="H17" s="4"/>
      <c r="I17" s="4"/>
      <c r="J17" s="4"/>
      <c r="K17" s="4"/>
      <c r="L17" s="4"/>
      <c r="M17" s="4"/>
      <c r="N17" s="4"/>
      <c r="O17" s="4"/>
      <c r="P17" s="3" t="s">
        <v>633</v>
      </c>
    </row>
  </sheetData>
  <mergeCells count="19">
    <mergeCell ref="A2:P2"/>
    <mergeCell ref="A3:L3"/>
    <mergeCell ref="M5:P5"/>
    <mergeCell ref="B6:D6"/>
    <mergeCell ref="E6:E7"/>
    <mergeCell ref="F6:F7"/>
    <mergeCell ref="H6:J6"/>
    <mergeCell ref="K6:K7"/>
    <mergeCell ref="L6:L7"/>
    <mergeCell ref="B5:F5"/>
    <mergeCell ref="G5:G7"/>
    <mergeCell ref="H5:L5"/>
    <mergeCell ref="M6:O6"/>
    <mergeCell ref="P6:P7"/>
    <mergeCell ref="A16:P16"/>
    <mergeCell ref="A4:A7"/>
    <mergeCell ref="B4:F4"/>
    <mergeCell ref="G4:L4"/>
    <mergeCell ref="M4:P4"/>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96FF6-6CFE-4843-84CE-A1852EFD0669}">
  <dimension ref="A1:AA17"/>
  <sheetViews>
    <sheetView view="pageBreakPreview" zoomScaleNormal="100" zoomScaleSheetLayoutView="100" workbookViewId="0">
      <selection activeCell="G14" sqref="G14"/>
    </sheetView>
  </sheetViews>
  <sheetFormatPr defaultColWidth="11.42578125" defaultRowHeight="13.5"/>
  <cols>
    <col min="1" max="1" width="19" style="1" customWidth="1"/>
    <col min="2" max="7" width="20.28515625" style="1" customWidth="1"/>
    <col min="8"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724</v>
      </c>
      <c r="B2" s="501"/>
      <c r="C2" s="501"/>
      <c r="D2" s="501"/>
      <c r="E2" s="501"/>
      <c r="F2" s="501"/>
      <c r="G2" s="501"/>
      <c r="H2" s="42"/>
    </row>
    <row r="3" spans="1:27" s="49" customFormat="1" ht="15" customHeight="1">
      <c r="A3" s="13" t="s">
        <v>652</v>
      </c>
      <c r="B3" s="13"/>
      <c r="C3" s="13"/>
      <c r="D3" s="13"/>
      <c r="E3" s="13"/>
      <c r="F3" s="13"/>
      <c r="G3" s="12" t="s">
        <v>651</v>
      </c>
      <c r="H3" s="50"/>
    </row>
    <row r="4" spans="1:27" s="62" customFormat="1" ht="39.75" customHeight="1">
      <c r="A4" s="524" t="s">
        <v>697</v>
      </c>
      <c r="B4" s="538" t="s">
        <v>642</v>
      </c>
      <c r="C4" s="516"/>
      <c r="D4" s="516" t="s">
        <v>641</v>
      </c>
      <c r="E4" s="516"/>
      <c r="F4" s="516" t="s">
        <v>650</v>
      </c>
      <c r="G4" s="516"/>
    </row>
    <row r="5" spans="1:27" s="6" customFormat="1" ht="33.75" customHeight="1" thickBot="1">
      <c r="A5" s="525"/>
      <c r="B5" s="349" t="s">
        <v>649</v>
      </c>
      <c r="C5" s="336" t="s">
        <v>648</v>
      </c>
      <c r="D5" s="336" t="s">
        <v>649</v>
      </c>
      <c r="E5" s="336" t="s">
        <v>648</v>
      </c>
      <c r="F5" s="336" t="s">
        <v>649</v>
      </c>
      <c r="G5" s="336" t="s">
        <v>648</v>
      </c>
    </row>
    <row r="6" spans="1:27" s="6" customFormat="1" ht="24" hidden="1" customHeight="1" thickTop="1">
      <c r="A6" s="338">
        <v>2016</v>
      </c>
      <c r="B6" s="11">
        <v>49011834</v>
      </c>
      <c r="C6" s="291">
        <v>136666169</v>
      </c>
      <c r="D6" s="11">
        <v>2321827</v>
      </c>
      <c r="E6" s="290">
        <v>90975528</v>
      </c>
      <c r="F6" s="11">
        <v>999366</v>
      </c>
      <c r="G6" s="127">
        <v>45690641</v>
      </c>
    </row>
    <row r="7" spans="1:27" s="6" customFormat="1" ht="24" hidden="1" customHeight="1">
      <c r="A7" s="338">
        <v>2017</v>
      </c>
      <c r="B7" s="11">
        <v>3493489</v>
      </c>
      <c r="C7" s="127">
        <v>147385914</v>
      </c>
      <c r="D7" s="11">
        <v>2470417</v>
      </c>
      <c r="E7" s="273">
        <v>99617406</v>
      </c>
      <c r="F7" s="11">
        <v>1023072</v>
      </c>
      <c r="G7" s="127">
        <v>47768508</v>
      </c>
    </row>
    <row r="8" spans="1:27" s="6" customFormat="1" ht="24" hidden="1" customHeight="1" thickTop="1">
      <c r="A8" s="338">
        <v>2018</v>
      </c>
      <c r="B8" s="11" t="s">
        <v>363</v>
      </c>
      <c r="C8" s="127">
        <v>169921248</v>
      </c>
      <c r="D8" s="11">
        <v>2578845</v>
      </c>
      <c r="E8" s="353">
        <v>114777551</v>
      </c>
      <c r="F8" s="11" t="s">
        <v>372</v>
      </c>
      <c r="G8" s="127" t="s">
        <v>377</v>
      </c>
    </row>
    <row r="9" spans="1:27" s="6" customFormat="1" ht="24" customHeight="1" thickTop="1">
      <c r="A9" s="338">
        <v>2019</v>
      </c>
      <c r="B9" s="11" t="s">
        <v>364</v>
      </c>
      <c r="C9" s="127" t="s">
        <v>368</v>
      </c>
      <c r="D9" s="11">
        <v>2660804</v>
      </c>
      <c r="E9" s="353">
        <v>125639311</v>
      </c>
      <c r="F9" s="11" t="s">
        <v>373</v>
      </c>
      <c r="G9" s="127" t="s">
        <v>378</v>
      </c>
    </row>
    <row r="10" spans="1:27" s="6" customFormat="1" ht="24" customHeight="1">
      <c r="A10" s="338">
        <v>2020</v>
      </c>
      <c r="B10" s="11" t="s">
        <v>365</v>
      </c>
      <c r="C10" s="127" t="s">
        <v>369</v>
      </c>
      <c r="D10" s="11">
        <v>2345222</v>
      </c>
      <c r="E10" s="353">
        <v>125285618</v>
      </c>
      <c r="F10" s="11" t="s">
        <v>374</v>
      </c>
      <c r="G10" s="127" t="s">
        <v>379</v>
      </c>
    </row>
    <row r="11" spans="1:27" s="6" customFormat="1" ht="24" customHeight="1">
      <c r="A11" s="338">
        <v>2021</v>
      </c>
      <c r="B11" s="11" t="s">
        <v>366</v>
      </c>
      <c r="C11" s="127" t="s">
        <v>370</v>
      </c>
      <c r="D11" s="11">
        <v>2306619</v>
      </c>
      <c r="E11" s="353">
        <v>132598505</v>
      </c>
      <c r="F11" s="11" t="s">
        <v>375</v>
      </c>
      <c r="G11" s="127" t="s">
        <v>380</v>
      </c>
    </row>
    <row r="12" spans="1:27" s="6" customFormat="1" ht="24" customHeight="1">
      <c r="A12" s="436">
        <v>2022</v>
      </c>
      <c r="B12" s="11" t="s">
        <v>367</v>
      </c>
      <c r="C12" s="127" t="s">
        <v>371</v>
      </c>
      <c r="D12" s="11">
        <v>2523145</v>
      </c>
      <c r="E12" s="353">
        <v>143037317</v>
      </c>
      <c r="F12" s="11" t="s">
        <v>376</v>
      </c>
      <c r="G12" s="127" t="s">
        <v>381</v>
      </c>
    </row>
    <row r="13" spans="1:27" s="6" customFormat="1" ht="24" customHeight="1">
      <c r="A13" s="247">
        <v>2023</v>
      </c>
      <c r="B13" s="147">
        <v>3718736</v>
      </c>
      <c r="C13" s="146">
        <v>237761514</v>
      </c>
      <c r="D13" s="147">
        <v>2588023</v>
      </c>
      <c r="E13" s="410">
        <v>151521531</v>
      </c>
      <c r="F13" s="147">
        <v>1130713</v>
      </c>
      <c r="G13" s="146">
        <v>86239984</v>
      </c>
    </row>
    <row r="14" spans="1:27" s="6" customFormat="1" ht="24" customHeight="1">
      <c r="A14" s="338" t="s">
        <v>647</v>
      </c>
      <c r="B14" s="11">
        <v>70843</v>
      </c>
      <c r="C14" s="127">
        <v>108543478</v>
      </c>
      <c r="D14" s="11">
        <v>41931</v>
      </c>
      <c r="E14" s="353">
        <v>64523538</v>
      </c>
      <c r="F14" s="11">
        <v>28912</v>
      </c>
      <c r="G14" s="127">
        <v>44019940</v>
      </c>
    </row>
    <row r="15" spans="1:27" s="6" customFormat="1" ht="24" customHeight="1">
      <c r="A15" s="338" t="s">
        <v>646</v>
      </c>
      <c r="B15" s="11">
        <v>2306207</v>
      </c>
      <c r="C15" s="127">
        <v>84946690</v>
      </c>
      <c r="D15" s="11">
        <v>1606823</v>
      </c>
      <c r="E15" s="353">
        <v>57602175</v>
      </c>
      <c r="F15" s="11">
        <v>699384</v>
      </c>
      <c r="G15" s="127">
        <v>27344515</v>
      </c>
    </row>
    <row r="16" spans="1:27" s="6" customFormat="1" ht="24" customHeight="1">
      <c r="A16" s="249" t="s">
        <v>645</v>
      </c>
      <c r="B16" s="145">
        <v>1341686</v>
      </c>
      <c r="C16" s="144">
        <v>44271347</v>
      </c>
      <c r="D16" s="145">
        <v>939269</v>
      </c>
      <c r="E16" s="411">
        <v>29395818</v>
      </c>
      <c r="F16" s="145">
        <v>402417</v>
      </c>
      <c r="G16" s="144">
        <v>14875529</v>
      </c>
    </row>
    <row r="17" spans="1:7" s="49" customFormat="1" ht="18" customHeight="1">
      <c r="A17" s="372" t="s">
        <v>634</v>
      </c>
      <c r="B17" s="372"/>
      <c r="C17" s="372"/>
      <c r="D17" s="372"/>
      <c r="E17" s="372"/>
      <c r="F17" s="372"/>
      <c r="G17" s="132" t="s">
        <v>633</v>
      </c>
    </row>
  </sheetData>
  <mergeCells count="5">
    <mergeCell ref="A2:G2"/>
    <mergeCell ref="A4:A5"/>
    <mergeCell ref="F4:G4"/>
    <mergeCell ref="B4:C4"/>
    <mergeCell ref="D4:E4"/>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96D0-6F2E-4AA2-BB24-A79628D26D62}">
  <dimension ref="A1:AA17"/>
  <sheetViews>
    <sheetView view="pageBreakPreview" zoomScaleNormal="100" zoomScaleSheetLayoutView="100" workbookViewId="0">
      <selection activeCell="K36" sqref="K36"/>
    </sheetView>
  </sheetViews>
  <sheetFormatPr defaultColWidth="11.42578125" defaultRowHeight="13.5"/>
  <cols>
    <col min="1" max="1" width="19" style="1" customWidth="1"/>
    <col min="2" max="7" width="20.28515625" style="1" customWidth="1"/>
    <col min="8"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725</v>
      </c>
      <c r="B2" s="501"/>
      <c r="C2" s="501"/>
      <c r="D2" s="501"/>
      <c r="E2" s="501"/>
      <c r="F2" s="501"/>
      <c r="G2" s="501"/>
      <c r="H2" s="42"/>
    </row>
    <row r="3" spans="1:27" s="49" customFormat="1" ht="15" customHeight="1">
      <c r="A3" s="13" t="s">
        <v>661</v>
      </c>
      <c r="B3" s="13"/>
      <c r="C3" s="13"/>
      <c r="D3" s="13"/>
      <c r="F3" s="13"/>
      <c r="G3" s="12" t="s">
        <v>660</v>
      </c>
      <c r="H3" s="50"/>
    </row>
    <row r="4" spans="1:27" ht="24.95" customHeight="1">
      <c r="A4" s="524" t="s">
        <v>697</v>
      </c>
      <c r="B4" s="597" t="s">
        <v>659</v>
      </c>
      <c r="C4" s="599" t="s">
        <v>658</v>
      </c>
      <c r="D4" s="600"/>
      <c r="E4" s="601" t="s">
        <v>657</v>
      </c>
      <c r="F4" s="600"/>
      <c r="G4" s="597"/>
    </row>
    <row r="5" spans="1:27" ht="33" customHeight="1" thickBot="1">
      <c r="A5" s="525"/>
      <c r="B5" s="598"/>
      <c r="C5" s="202" t="s">
        <v>656</v>
      </c>
      <c r="D5" s="202" t="s">
        <v>655</v>
      </c>
      <c r="E5" s="203"/>
      <c r="F5" s="204" t="s">
        <v>654</v>
      </c>
      <c r="G5" s="205" t="s">
        <v>653</v>
      </c>
    </row>
    <row r="6" spans="1:27" ht="21.75" hidden="1" customHeight="1" thickTop="1">
      <c r="A6" s="338">
        <v>2016</v>
      </c>
      <c r="B6" s="11" t="s">
        <v>382</v>
      </c>
      <c r="C6" s="11" t="s">
        <v>384</v>
      </c>
      <c r="D6" s="11" t="s">
        <v>385</v>
      </c>
      <c r="E6" s="11" t="s">
        <v>386</v>
      </c>
      <c r="F6" s="11" t="s">
        <v>387</v>
      </c>
      <c r="G6" s="127" t="s">
        <v>388</v>
      </c>
    </row>
    <row r="7" spans="1:27" ht="21.75" hidden="1" customHeight="1">
      <c r="A7" s="240">
        <v>2017</v>
      </c>
      <c r="B7" s="11" t="s">
        <v>383</v>
      </c>
      <c r="C7" s="11" t="s">
        <v>389</v>
      </c>
      <c r="D7" s="11" t="s">
        <v>390</v>
      </c>
      <c r="E7" s="11" t="s">
        <v>391</v>
      </c>
      <c r="F7" s="11" t="s">
        <v>392</v>
      </c>
      <c r="G7" s="127" t="s">
        <v>393</v>
      </c>
    </row>
    <row r="8" spans="1:27" ht="21.75" hidden="1" customHeight="1" thickTop="1">
      <c r="A8" s="338">
        <v>2018</v>
      </c>
      <c r="B8" s="127" t="s">
        <v>363</v>
      </c>
      <c r="C8" s="11" t="s">
        <v>394</v>
      </c>
      <c r="D8" s="127" t="s">
        <v>395</v>
      </c>
      <c r="E8" s="412" t="s">
        <v>396</v>
      </c>
      <c r="F8" s="11" t="s">
        <v>397</v>
      </c>
      <c r="G8" s="127" t="s">
        <v>398</v>
      </c>
    </row>
    <row r="9" spans="1:27" ht="21.75" customHeight="1" thickTop="1">
      <c r="A9" s="240">
        <v>2019</v>
      </c>
      <c r="B9" s="127" t="s">
        <v>364</v>
      </c>
      <c r="C9" s="11" t="s">
        <v>399</v>
      </c>
      <c r="D9" s="127" t="s">
        <v>400</v>
      </c>
      <c r="E9" s="412" t="s">
        <v>401</v>
      </c>
      <c r="F9" s="11" t="s">
        <v>368</v>
      </c>
      <c r="G9" s="127" t="s">
        <v>402</v>
      </c>
    </row>
    <row r="10" spans="1:27" ht="21.75" customHeight="1">
      <c r="A10" s="338">
        <v>2020</v>
      </c>
      <c r="B10" s="127" t="s">
        <v>365</v>
      </c>
      <c r="C10" s="11" t="s">
        <v>403</v>
      </c>
      <c r="D10" s="127" t="s">
        <v>404</v>
      </c>
      <c r="E10" s="412" t="s">
        <v>405</v>
      </c>
      <c r="F10" s="11" t="s">
        <v>369</v>
      </c>
      <c r="G10" s="127" t="s">
        <v>406</v>
      </c>
    </row>
    <row r="11" spans="1:27" ht="21.75" customHeight="1">
      <c r="A11" s="240">
        <v>2021</v>
      </c>
      <c r="B11" s="127" t="s">
        <v>366</v>
      </c>
      <c r="C11" s="11" t="s">
        <v>407</v>
      </c>
      <c r="D11" s="127" t="s">
        <v>408</v>
      </c>
      <c r="E11" s="412" t="s">
        <v>409</v>
      </c>
      <c r="F11" s="11" t="s">
        <v>370</v>
      </c>
      <c r="G11" s="127" t="s">
        <v>410</v>
      </c>
    </row>
    <row r="12" spans="1:27" ht="21.75" customHeight="1">
      <c r="A12" s="436">
        <v>2022</v>
      </c>
      <c r="B12" s="127" t="s">
        <v>367</v>
      </c>
      <c r="C12" s="11" t="s">
        <v>411</v>
      </c>
      <c r="D12" s="127" t="s">
        <v>412</v>
      </c>
      <c r="E12" s="412" t="s">
        <v>413</v>
      </c>
      <c r="F12" s="11" t="s">
        <v>371</v>
      </c>
      <c r="G12" s="127" t="s">
        <v>414</v>
      </c>
    </row>
    <row r="13" spans="1:27" ht="21.75" customHeight="1">
      <c r="A13" s="247">
        <v>2023</v>
      </c>
      <c r="B13" s="146">
        <f>B14+B15+B16</f>
        <v>3718736</v>
      </c>
      <c r="C13" s="146">
        <v>2965758</v>
      </c>
      <c r="D13" s="146">
        <f t="shared" ref="D13:G13" si="0">D14+D15+D16</f>
        <v>28001369</v>
      </c>
      <c r="E13" s="146">
        <f t="shared" si="0"/>
        <v>315740830</v>
      </c>
      <c r="F13" s="146">
        <v>237761514</v>
      </c>
      <c r="G13" s="146">
        <f t="shared" si="0"/>
        <v>77979315</v>
      </c>
    </row>
    <row r="14" spans="1:27" ht="21.75" customHeight="1">
      <c r="A14" s="240" t="s">
        <v>647</v>
      </c>
      <c r="B14" s="127" t="s">
        <v>770</v>
      </c>
      <c r="C14" s="11" t="s">
        <v>776</v>
      </c>
      <c r="D14" s="127" t="s">
        <v>777</v>
      </c>
      <c r="E14" s="412" t="s">
        <v>778</v>
      </c>
      <c r="F14" s="11" t="s">
        <v>771</v>
      </c>
      <c r="G14" s="127" t="s">
        <v>779</v>
      </c>
    </row>
    <row r="15" spans="1:27" ht="21.75" customHeight="1">
      <c r="A15" s="338" t="s">
        <v>646</v>
      </c>
      <c r="B15" s="127" t="s">
        <v>772</v>
      </c>
      <c r="C15" s="11" t="s">
        <v>780</v>
      </c>
      <c r="D15" s="127" t="s">
        <v>781</v>
      </c>
      <c r="E15" s="412" t="s">
        <v>782</v>
      </c>
      <c r="F15" s="11" t="s">
        <v>773</v>
      </c>
      <c r="G15" s="127" t="s">
        <v>783</v>
      </c>
    </row>
    <row r="16" spans="1:27" ht="21.75" customHeight="1">
      <c r="A16" s="248" t="s">
        <v>645</v>
      </c>
      <c r="B16" s="144" t="s">
        <v>774</v>
      </c>
      <c r="C16" s="145" t="s">
        <v>774</v>
      </c>
      <c r="D16" s="144" t="s">
        <v>784</v>
      </c>
      <c r="E16" s="413" t="s">
        <v>785</v>
      </c>
      <c r="F16" s="145" t="s">
        <v>775</v>
      </c>
      <c r="G16" s="144" t="s">
        <v>786</v>
      </c>
    </row>
    <row r="17" spans="1:7" s="49" customFormat="1" ht="18" customHeight="1">
      <c r="A17" s="372" t="s">
        <v>726</v>
      </c>
      <c r="B17" s="372"/>
      <c r="C17" s="372"/>
      <c r="D17" s="372"/>
      <c r="E17" s="373"/>
      <c r="F17" s="372"/>
      <c r="G17" s="132" t="s">
        <v>633</v>
      </c>
    </row>
  </sheetData>
  <mergeCells count="5">
    <mergeCell ref="A2:G2"/>
    <mergeCell ref="A4:A5"/>
    <mergeCell ref="B4:B5"/>
    <mergeCell ref="C4:D4"/>
    <mergeCell ref="E4:G4"/>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15"/>
  <sheetViews>
    <sheetView view="pageBreakPreview" zoomScaleNormal="100" zoomScaleSheetLayoutView="100" workbookViewId="0">
      <selection activeCell="F13" sqref="F13"/>
    </sheetView>
  </sheetViews>
  <sheetFormatPr defaultColWidth="11.42578125" defaultRowHeight="13.5"/>
  <cols>
    <col min="1" max="1" width="11.28515625" style="1" customWidth="1"/>
    <col min="2" max="9" width="16.42578125" style="1" customWidth="1"/>
    <col min="10"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24.95" customHeight="1">
      <c r="A2" s="501" t="s">
        <v>727</v>
      </c>
      <c r="B2" s="501"/>
      <c r="C2" s="501"/>
      <c r="D2" s="501"/>
      <c r="E2" s="501"/>
      <c r="F2" s="501"/>
      <c r="G2" s="501"/>
      <c r="H2" s="501"/>
      <c r="I2" s="501"/>
      <c r="J2" s="42"/>
    </row>
    <row r="3" spans="1:27" s="2" customFormat="1" ht="15" customHeight="1">
      <c r="A3" s="13" t="s">
        <v>92</v>
      </c>
      <c r="B3" s="13"/>
      <c r="C3" s="13"/>
      <c r="D3" s="13"/>
      <c r="E3" s="13"/>
      <c r="F3" s="13"/>
      <c r="H3" s="13"/>
      <c r="I3" s="12" t="s">
        <v>91</v>
      </c>
    </row>
    <row r="4" spans="1:27" s="6" customFormat="1" ht="35.25" customHeight="1">
      <c r="A4" s="555" t="s">
        <v>90</v>
      </c>
      <c r="B4" s="604" t="s">
        <v>89</v>
      </c>
      <c r="C4" s="604"/>
      <c r="D4" s="605"/>
      <c r="E4" s="602" t="s">
        <v>88</v>
      </c>
      <c r="F4" s="602"/>
      <c r="G4" s="602" t="s">
        <v>87</v>
      </c>
      <c r="H4" s="602" t="s">
        <v>86</v>
      </c>
      <c r="I4" s="602" t="s">
        <v>85</v>
      </c>
    </row>
    <row r="5" spans="1:27" s="6" customFormat="1" ht="27" customHeight="1" thickBot="1">
      <c r="A5" s="556"/>
      <c r="B5" s="246"/>
      <c r="C5" s="206" t="s">
        <v>84</v>
      </c>
      <c r="D5" s="345" t="s">
        <v>83</v>
      </c>
      <c r="E5" s="345" t="s">
        <v>82</v>
      </c>
      <c r="F5" s="345" t="s">
        <v>81</v>
      </c>
      <c r="G5" s="603"/>
      <c r="H5" s="603"/>
      <c r="I5" s="603"/>
    </row>
    <row r="6" spans="1:27" s="6" customFormat="1" ht="35.25" hidden="1" customHeight="1" thickTop="1">
      <c r="A6" s="350">
        <v>2016</v>
      </c>
      <c r="B6" s="41">
        <v>79810</v>
      </c>
      <c r="C6" s="41">
        <v>56552</v>
      </c>
      <c r="D6" s="41">
        <v>23258</v>
      </c>
      <c r="E6" s="41">
        <v>3634</v>
      </c>
      <c r="F6" s="41">
        <v>61544</v>
      </c>
      <c r="G6" s="41">
        <v>16997</v>
      </c>
      <c r="H6" s="41">
        <v>299</v>
      </c>
      <c r="I6" s="40">
        <v>970</v>
      </c>
    </row>
    <row r="7" spans="1:27" s="6" customFormat="1" ht="35.25" hidden="1" customHeight="1">
      <c r="A7" s="350">
        <v>2017</v>
      </c>
      <c r="B7" s="41">
        <v>82236</v>
      </c>
      <c r="C7" s="41">
        <v>57672</v>
      </c>
      <c r="D7" s="41">
        <v>24564</v>
      </c>
      <c r="E7" s="41">
        <v>4022</v>
      </c>
      <c r="F7" s="41">
        <v>64170</v>
      </c>
      <c r="G7" s="41">
        <v>16413</v>
      </c>
      <c r="H7" s="41">
        <v>414</v>
      </c>
      <c r="I7" s="40">
        <v>1239</v>
      </c>
    </row>
    <row r="8" spans="1:27" s="6" customFormat="1" ht="35.25" hidden="1" customHeight="1" thickTop="1">
      <c r="A8" s="350">
        <v>2018</v>
      </c>
      <c r="B8" s="41">
        <v>85712</v>
      </c>
      <c r="C8" s="41">
        <v>59080</v>
      </c>
      <c r="D8" s="392">
        <v>26632</v>
      </c>
      <c r="E8" s="41">
        <v>4216</v>
      </c>
      <c r="F8" s="392">
        <v>67262</v>
      </c>
      <c r="G8" s="392">
        <v>16317</v>
      </c>
      <c r="H8" s="392">
        <v>452</v>
      </c>
      <c r="I8" s="40">
        <v>1681</v>
      </c>
    </row>
    <row r="9" spans="1:27" s="6" customFormat="1" ht="35.25" customHeight="1" thickTop="1">
      <c r="A9" s="350">
        <v>2019</v>
      </c>
      <c r="B9" s="41">
        <v>91982</v>
      </c>
      <c r="C9" s="41">
        <v>62744</v>
      </c>
      <c r="D9" s="392">
        <v>29035</v>
      </c>
      <c r="E9" s="41">
        <v>4696</v>
      </c>
      <c r="F9" s="392">
        <v>74378</v>
      </c>
      <c r="G9" s="392">
        <v>15403</v>
      </c>
      <c r="H9" s="392">
        <v>444</v>
      </c>
      <c r="I9" s="40">
        <v>1757</v>
      </c>
    </row>
    <row r="10" spans="1:27" s="6" customFormat="1" ht="35.25" customHeight="1">
      <c r="A10" s="350">
        <v>2020</v>
      </c>
      <c r="B10" s="41">
        <v>96532</v>
      </c>
      <c r="C10" s="41">
        <v>64552</v>
      </c>
      <c r="D10" s="392">
        <v>31980</v>
      </c>
      <c r="E10" s="41">
        <v>5012</v>
      </c>
      <c r="F10" s="392">
        <v>79526</v>
      </c>
      <c r="G10" s="392">
        <v>14574</v>
      </c>
      <c r="H10" s="392">
        <v>514</v>
      </c>
      <c r="I10" s="40">
        <v>1918</v>
      </c>
    </row>
    <row r="11" spans="1:27" s="6" customFormat="1" ht="35.25" customHeight="1">
      <c r="A11" s="350">
        <v>2021</v>
      </c>
      <c r="B11" s="41">
        <v>97182</v>
      </c>
      <c r="C11" s="41">
        <v>64542</v>
      </c>
      <c r="D11" s="392">
        <v>32640</v>
      </c>
      <c r="E11" s="41">
        <v>5402</v>
      </c>
      <c r="F11" s="392">
        <v>80199</v>
      </c>
      <c r="G11" s="392">
        <v>14464</v>
      </c>
      <c r="H11" s="392">
        <v>591</v>
      </c>
      <c r="I11" s="40">
        <v>1928</v>
      </c>
    </row>
    <row r="12" spans="1:27" s="6" customFormat="1" ht="35.25" customHeight="1">
      <c r="A12" s="437">
        <v>2022</v>
      </c>
      <c r="B12" s="28">
        <v>98212</v>
      </c>
      <c r="C12" s="28">
        <v>65101</v>
      </c>
      <c r="D12" s="366">
        <v>33111</v>
      </c>
      <c r="E12" s="28">
        <v>5611</v>
      </c>
      <c r="F12" s="366">
        <v>81547</v>
      </c>
      <c r="G12" s="366">
        <v>14328</v>
      </c>
      <c r="H12" s="366">
        <v>512</v>
      </c>
      <c r="I12" s="27">
        <v>1835</v>
      </c>
    </row>
    <row r="13" spans="1:27" s="452" customFormat="1" ht="35.25" customHeight="1">
      <c r="A13" s="238">
        <v>2023</v>
      </c>
      <c r="B13" s="39">
        <v>96967</v>
      </c>
      <c r="C13" s="39">
        <v>64162</v>
      </c>
      <c r="D13" s="362">
        <v>32805</v>
      </c>
      <c r="E13" s="39">
        <v>6170</v>
      </c>
      <c r="F13" s="362">
        <v>80703</v>
      </c>
      <c r="G13" s="362">
        <v>13958</v>
      </c>
      <c r="H13" s="362">
        <v>451</v>
      </c>
      <c r="I13" s="38">
        <v>1855</v>
      </c>
    </row>
    <row r="14" spans="1:27" s="2" customFormat="1" ht="15" customHeight="1">
      <c r="A14" s="372" t="s">
        <v>789</v>
      </c>
      <c r="B14" s="128"/>
      <c r="C14" s="128"/>
      <c r="D14" s="128"/>
      <c r="E14" s="128"/>
      <c r="F14" s="128"/>
      <c r="G14" s="6"/>
      <c r="H14" s="128"/>
      <c r="I14" s="132" t="s">
        <v>313</v>
      </c>
    </row>
    <row r="15" spans="1:27" ht="29.25" customHeight="1">
      <c r="A15" s="36"/>
      <c r="B15" s="36"/>
      <c r="C15" s="36"/>
      <c r="D15" s="36"/>
      <c r="E15" s="36"/>
      <c r="F15" s="36"/>
      <c r="G15" s="36"/>
      <c r="H15" s="36"/>
      <c r="I15" s="36"/>
    </row>
  </sheetData>
  <mergeCells count="7">
    <mergeCell ref="A2:I2"/>
    <mergeCell ref="I4:I5"/>
    <mergeCell ref="A4:A5"/>
    <mergeCell ref="B4:D4"/>
    <mergeCell ref="E4:F4"/>
    <mergeCell ref="G4:G5"/>
    <mergeCell ref="H4:H5"/>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7"/>
  <sheetViews>
    <sheetView view="pageBreakPreview" zoomScaleNormal="100" zoomScaleSheetLayoutView="100" workbookViewId="0">
      <selection activeCell="B12" sqref="B12"/>
    </sheetView>
  </sheetViews>
  <sheetFormatPr defaultColWidth="11.42578125" defaultRowHeight="13.5"/>
  <cols>
    <col min="1" max="2" width="11.28515625" style="1" customWidth="1"/>
    <col min="3" max="3" width="13.7109375" style="1" customWidth="1"/>
    <col min="4" max="4" width="11.28515625" style="1" customWidth="1"/>
    <col min="5" max="5" width="14.28515625" style="1" customWidth="1"/>
    <col min="6" max="6" width="11.28515625" style="1" customWidth="1"/>
    <col min="7" max="7" width="12.85546875" style="1" customWidth="1"/>
    <col min="8" max="8" width="11.28515625" style="1" customWidth="1"/>
    <col min="9" max="9" width="13.28515625" style="1" customWidth="1"/>
    <col min="10" max="10" width="11.28515625" style="1" customWidth="1"/>
    <col min="11" max="11" width="13.140625" style="1" customWidth="1"/>
    <col min="12" max="23" width="11.28515625" style="1" customWidth="1"/>
    <col min="24"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728</v>
      </c>
      <c r="B2" s="501"/>
      <c r="C2" s="501"/>
      <c r="D2" s="501"/>
      <c r="E2" s="501"/>
      <c r="F2" s="501"/>
      <c r="G2" s="501"/>
      <c r="H2" s="501"/>
      <c r="I2" s="501"/>
      <c r="J2" s="501"/>
      <c r="K2" s="501"/>
      <c r="L2" s="501"/>
      <c r="M2" s="501"/>
      <c r="N2" s="501"/>
      <c r="O2" s="501"/>
      <c r="P2" s="501"/>
      <c r="Q2" s="501"/>
      <c r="R2" s="501"/>
      <c r="S2" s="501"/>
      <c r="T2" s="501"/>
      <c r="U2" s="501"/>
      <c r="V2" s="501"/>
      <c r="W2" s="501"/>
      <c r="X2" s="42"/>
    </row>
    <row r="3" spans="1:27" s="2" customFormat="1" ht="15" customHeight="1">
      <c r="A3" s="13" t="s">
        <v>116</v>
      </c>
      <c r="B3" s="13"/>
      <c r="C3" s="13"/>
      <c r="D3" s="13"/>
      <c r="E3" s="13"/>
      <c r="F3" s="13"/>
      <c r="G3" s="13"/>
      <c r="H3" s="13"/>
      <c r="I3" s="13"/>
      <c r="J3" s="13"/>
      <c r="K3" s="13"/>
      <c r="L3" s="13"/>
      <c r="M3" s="13"/>
      <c r="N3" s="48"/>
      <c r="P3" s="13"/>
      <c r="Q3" s="13"/>
      <c r="R3" s="13"/>
      <c r="S3" s="13"/>
      <c r="T3" s="13"/>
      <c r="U3" s="13"/>
      <c r="W3" s="12" t="s">
        <v>115</v>
      </c>
    </row>
    <row r="4" spans="1:27" ht="27" customHeight="1">
      <c r="A4" s="555" t="s">
        <v>695</v>
      </c>
      <c r="B4" s="538" t="s">
        <v>114</v>
      </c>
      <c r="C4" s="516"/>
      <c r="D4" s="516" t="s">
        <v>113</v>
      </c>
      <c r="E4" s="510"/>
      <c r="F4" s="510"/>
      <c r="G4" s="510"/>
      <c r="H4" s="510"/>
      <c r="I4" s="510"/>
      <c r="J4" s="510"/>
      <c r="K4" s="510"/>
      <c r="L4" s="510"/>
      <c r="M4" s="510"/>
      <c r="N4" s="510"/>
      <c r="O4" s="510"/>
      <c r="P4" s="510"/>
      <c r="Q4" s="510"/>
      <c r="R4" s="516" t="s">
        <v>112</v>
      </c>
      <c r="S4" s="510"/>
      <c r="T4" s="510"/>
      <c r="U4" s="510"/>
      <c r="V4" s="510"/>
      <c r="W4" s="510"/>
    </row>
    <row r="5" spans="1:27" ht="28.5" customHeight="1">
      <c r="A5" s="555"/>
      <c r="B5" s="543"/>
      <c r="C5" s="510"/>
      <c r="D5" s="516" t="s">
        <v>111</v>
      </c>
      <c r="E5" s="510"/>
      <c r="F5" s="510"/>
      <c r="G5" s="510"/>
      <c r="H5" s="510"/>
      <c r="I5" s="510"/>
      <c r="J5" s="510"/>
      <c r="K5" s="510"/>
      <c r="L5" s="510"/>
      <c r="M5" s="510"/>
      <c r="N5" s="516" t="s">
        <v>110</v>
      </c>
      <c r="O5" s="510"/>
      <c r="P5" s="516" t="s">
        <v>109</v>
      </c>
      <c r="Q5" s="510"/>
      <c r="R5" s="516" t="s">
        <v>108</v>
      </c>
      <c r="S5" s="510"/>
      <c r="T5" s="516" t="s">
        <v>107</v>
      </c>
      <c r="U5" s="510"/>
      <c r="V5" s="516" t="s">
        <v>106</v>
      </c>
      <c r="W5" s="510"/>
    </row>
    <row r="6" spans="1:27" ht="80.099999999999994" customHeight="1">
      <c r="A6" s="555"/>
      <c r="B6" s="543"/>
      <c r="C6" s="510"/>
      <c r="D6" s="516" t="s">
        <v>105</v>
      </c>
      <c r="E6" s="510"/>
      <c r="F6" s="516" t="s">
        <v>315</v>
      </c>
      <c r="G6" s="510"/>
      <c r="H6" s="516" t="s">
        <v>104</v>
      </c>
      <c r="I6" s="510"/>
      <c r="J6" s="516" t="s">
        <v>103</v>
      </c>
      <c r="K6" s="510"/>
      <c r="L6" s="516" t="s">
        <v>102</v>
      </c>
      <c r="M6" s="510"/>
      <c r="N6" s="510"/>
      <c r="O6" s="510"/>
      <c r="P6" s="510"/>
      <c r="Q6" s="510"/>
      <c r="R6" s="510"/>
      <c r="S6" s="510"/>
      <c r="T6" s="510"/>
      <c r="U6" s="510"/>
      <c r="V6" s="510"/>
      <c r="W6" s="510"/>
    </row>
    <row r="7" spans="1:27" ht="45.75" customHeight="1" thickBot="1">
      <c r="A7" s="556"/>
      <c r="B7" s="197" t="s">
        <v>96</v>
      </c>
      <c r="C7" s="344" t="s">
        <v>94</v>
      </c>
      <c r="D7" s="344" t="s">
        <v>101</v>
      </c>
      <c r="E7" s="344" t="s">
        <v>100</v>
      </c>
      <c r="F7" s="344" t="s">
        <v>95</v>
      </c>
      <c r="G7" s="344" t="s">
        <v>94</v>
      </c>
      <c r="H7" s="344" t="s">
        <v>95</v>
      </c>
      <c r="I7" s="344" t="s">
        <v>94</v>
      </c>
      <c r="J7" s="344" t="s">
        <v>95</v>
      </c>
      <c r="K7" s="344" t="s">
        <v>94</v>
      </c>
      <c r="L7" s="344" t="s">
        <v>95</v>
      </c>
      <c r="M7" s="344" t="s">
        <v>99</v>
      </c>
      <c r="N7" s="344" t="s">
        <v>98</v>
      </c>
      <c r="O7" s="344" t="s">
        <v>97</v>
      </c>
      <c r="P7" s="344" t="s">
        <v>96</v>
      </c>
      <c r="Q7" s="344" t="s">
        <v>94</v>
      </c>
      <c r="R7" s="344" t="s">
        <v>95</v>
      </c>
      <c r="S7" s="344" t="s">
        <v>94</v>
      </c>
      <c r="T7" s="344" t="s">
        <v>95</v>
      </c>
      <c r="U7" s="344" t="s">
        <v>94</v>
      </c>
      <c r="V7" s="344" t="s">
        <v>95</v>
      </c>
      <c r="W7" s="336" t="s">
        <v>94</v>
      </c>
    </row>
    <row r="8" spans="1:27" s="45" customFormat="1" ht="35.25" hidden="1" customHeight="1" thickTop="1">
      <c r="A8" s="224">
        <v>2016</v>
      </c>
      <c r="B8" s="26">
        <v>14162</v>
      </c>
      <c r="C8" s="26">
        <v>40867848</v>
      </c>
      <c r="D8" s="207">
        <v>7205</v>
      </c>
      <c r="E8" s="26">
        <v>15795606</v>
      </c>
      <c r="F8" s="26">
        <v>322</v>
      </c>
      <c r="G8" s="26">
        <v>2318407</v>
      </c>
      <c r="H8" s="26">
        <v>2546</v>
      </c>
      <c r="I8" s="26">
        <v>10352542</v>
      </c>
      <c r="J8" s="26">
        <v>879</v>
      </c>
      <c r="K8" s="26">
        <v>4824739</v>
      </c>
      <c r="L8" s="26">
        <v>24</v>
      </c>
      <c r="M8" s="26">
        <v>39092</v>
      </c>
      <c r="N8" s="26">
        <v>165</v>
      </c>
      <c r="O8" s="26">
        <v>674906</v>
      </c>
      <c r="P8" s="26">
        <v>2555</v>
      </c>
      <c r="Q8" s="26">
        <v>5412920</v>
      </c>
      <c r="R8" s="26">
        <v>2</v>
      </c>
      <c r="S8" s="26">
        <v>28761</v>
      </c>
      <c r="T8" s="26">
        <v>400</v>
      </c>
      <c r="U8" s="26">
        <v>1335304</v>
      </c>
      <c r="V8" s="26">
        <v>64</v>
      </c>
      <c r="W8" s="47">
        <v>85571</v>
      </c>
      <c r="X8" s="46"/>
    </row>
    <row r="9" spans="1:27" s="45" customFormat="1" ht="35.25" hidden="1" customHeight="1">
      <c r="A9" s="224">
        <v>2017</v>
      </c>
      <c r="B9" s="26">
        <v>14860</v>
      </c>
      <c r="C9" s="26">
        <v>45279291</v>
      </c>
      <c r="D9" s="26">
        <v>7031</v>
      </c>
      <c r="E9" s="26">
        <v>15550582</v>
      </c>
      <c r="F9" s="26">
        <v>499</v>
      </c>
      <c r="G9" s="26">
        <v>3842980</v>
      </c>
      <c r="H9" s="26">
        <v>3030</v>
      </c>
      <c r="I9" s="26">
        <v>12331562</v>
      </c>
      <c r="J9" s="26">
        <v>985</v>
      </c>
      <c r="K9" s="26">
        <v>5701425</v>
      </c>
      <c r="L9" s="26">
        <v>35</v>
      </c>
      <c r="M9" s="26">
        <v>58788</v>
      </c>
      <c r="N9" s="26">
        <v>155</v>
      </c>
      <c r="O9" s="26">
        <v>646495</v>
      </c>
      <c r="P9" s="26">
        <v>2731</v>
      </c>
      <c r="Q9" s="26">
        <v>5890113</v>
      </c>
      <c r="R9" s="26">
        <v>7</v>
      </c>
      <c r="S9" s="26">
        <v>85939</v>
      </c>
      <c r="T9" s="26">
        <v>350</v>
      </c>
      <c r="U9" s="26">
        <v>1099152</v>
      </c>
      <c r="V9" s="26">
        <v>37</v>
      </c>
      <c r="W9" s="47">
        <v>72257</v>
      </c>
      <c r="X9" s="46"/>
    </row>
    <row r="10" spans="1:27" s="45" customFormat="1" ht="35.25" hidden="1" customHeight="1" thickTop="1">
      <c r="A10" s="224">
        <v>2018</v>
      </c>
      <c r="B10" s="26">
        <v>15287</v>
      </c>
      <c r="C10" s="47">
        <v>49565587</v>
      </c>
      <c r="D10" s="26">
        <v>6820</v>
      </c>
      <c r="E10" s="26">
        <v>15353574</v>
      </c>
      <c r="F10" s="26">
        <v>535</v>
      </c>
      <c r="G10" s="26">
        <v>4792253</v>
      </c>
      <c r="H10" s="26">
        <v>3336</v>
      </c>
      <c r="I10" s="26">
        <v>14157837</v>
      </c>
      <c r="J10" s="26">
        <v>1114</v>
      </c>
      <c r="K10" s="26">
        <v>6460216</v>
      </c>
      <c r="L10" s="26">
        <v>44</v>
      </c>
      <c r="M10" s="26">
        <v>91106</v>
      </c>
      <c r="N10" s="26">
        <v>163</v>
      </c>
      <c r="O10" s="26">
        <v>709081</v>
      </c>
      <c r="P10" s="26">
        <v>2942</v>
      </c>
      <c r="Q10" s="361">
        <v>6489682</v>
      </c>
      <c r="R10" s="26">
        <v>3</v>
      </c>
      <c r="S10" s="26">
        <v>33842</v>
      </c>
      <c r="T10" s="26">
        <v>287</v>
      </c>
      <c r="U10" s="26">
        <v>1370205</v>
      </c>
      <c r="V10" s="26">
        <v>43</v>
      </c>
      <c r="W10" s="47">
        <v>107791</v>
      </c>
      <c r="X10" s="46"/>
    </row>
    <row r="11" spans="1:27" s="45" customFormat="1" ht="35.25" customHeight="1" thickTop="1">
      <c r="A11" s="224">
        <v>2019</v>
      </c>
      <c r="B11" s="26">
        <v>16182</v>
      </c>
      <c r="C11" s="47">
        <v>54297371</v>
      </c>
      <c r="D11" s="26">
        <v>6577</v>
      </c>
      <c r="E11" s="26">
        <v>15131816</v>
      </c>
      <c r="F11" s="26">
        <v>768</v>
      </c>
      <c r="G11" s="26">
        <v>5940057</v>
      </c>
      <c r="H11" s="26">
        <v>3844</v>
      </c>
      <c r="I11" s="26">
        <v>15612126</v>
      </c>
      <c r="J11" s="26">
        <v>1226</v>
      </c>
      <c r="K11" s="26">
        <v>7554234</v>
      </c>
      <c r="L11" s="26">
        <v>53</v>
      </c>
      <c r="M11" s="26">
        <v>104655</v>
      </c>
      <c r="N11" s="26">
        <v>165</v>
      </c>
      <c r="O11" s="26">
        <v>714470</v>
      </c>
      <c r="P11" s="26">
        <v>3115</v>
      </c>
      <c r="Q11" s="361">
        <v>7127988</v>
      </c>
      <c r="R11" s="26">
        <v>7</v>
      </c>
      <c r="S11" s="26">
        <v>103819</v>
      </c>
      <c r="T11" s="26">
        <v>398</v>
      </c>
      <c r="U11" s="26">
        <v>1861211</v>
      </c>
      <c r="V11" s="26">
        <v>29</v>
      </c>
      <c r="W11" s="47">
        <v>146995</v>
      </c>
      <c r="X11" s="46"/>
    </row>
    <row r="12" spans="1:27" s="45" customFormat="1" ht="35.25" customHeight="1">
      <c r="A12" s="224">
        <v>2020</v>
      </c>
      <c r="B12" s="26">
        <v>17180</v>
      </c>
      <c r="C12" s="47">
        <v>60140165</v>
      </c>
      <c r="D12" s="26">
        <v>6339</v>
      </c>
      <c r="E12" s="26">
        <v>14653905</v>
      </c>
      <c r="F12" s="26">
        <v>1080</v>
      </c>
      <c r="G12" s="26">
        <v>8696735</v>
      </c>
      <c r="H12" s="26">
        <v>4376</v>
      </c>
      <c r="I12" s="26">
        <v>17925575</v>
      </c>
      <c r="J12" s="26">
        <v>1363</v>
      </c>
      <c r="K12" s="26">
        <v>8598086</v>
      </c>
      <c r="L12" s="26">
        <v>73</v>
      </c>
      <c r="M12" s="26">
        <v>140282</v>
      </c>
      <c r="N12" s="26">
        <v>167</v>
      </c>
      <c r="O12" s="26">
        <v>731440</v>
      </c>
      <c r="P12" s="26">
        <v>3302</v>
      </c>
      <c r="Q12" s="361">
        <v>7504863</v>
      </c>
      <c r="R12" s="26">
        <v>1</v>
      </c>
      <c r="S12" s="26">
        <v>36404</v>
      </c>
      <c r="T12" s="26">
        <v>400</v>
      </c>
      <c r="U12" s="26">
        <v>1673188</v>
      </c>
      <c r="V12" s="26">
        <v>79</v>
      </c>
      <c r="W12" s="47">
        <v>179688</v>
      </c>
      <c r="X12" s="46"/>
    </row>
    <row r="13" spans="1:27" s="45" customFormat="1" ht="35.25" customHeight="1">
      <c r="A13" s="224">
        <v>2021</v>
      </c>
      <c r="B13" s="26">
        <v>18238</v>
      </c>
      <c r="C13" s="47">
        <v>67420179</v>
      </c>
      <c r="D13" s="26">
        <v>6123</v>
      </c>
      <c r="E13" s="26">
        <v>14247613</v>
      </c>
      <c r="F13" s="26">
        <v>1472</v>
      </c>
      <c r="G13" s="26">
        <v>12323368</v>
      </c>
      <c r="H13" s="26">
        <v>5024</v>
      </c>
      <c r="I13" s="26">
        <v>20412811</v>
      </c>
      <c r="J13" s="26">
        <v>1447</v>
      </c>
      <c r="K13" s="26">
        <v>9299451</v>
      </c>
      <c r="L13" s="26">
        <v>93</v>
      </c>
      <c r="M13" s="26">
        <v>194168</v>
      </c>
      <c r="N13" s="26">
        <v>170</v>
      </c>
      <c r="O13" s="26">
        <v>779415</v>
      </c>
      <c r="P13" s="26">
        <v>3466</v>
      </c>
      <c r="Q13" s="361">
        <v>8013146</v>
      </c>
      <c r="R13" s="26">
        <v>5</v>
      </c>
      <c r="S13" s="26">
        <v>102509</v>
      </c>
      <c r="T13" s="26">
        <v>378</v>
      </c>
      <c r="U13" s="26">
        <v>1869235</v>
      </c>
      <c r="V13" s="26">
        <v>60</v>
      </c>
      <c r="W13" s="47">
        <v>178464</v>
      </c>
      <c r="X13" s="46"/>
    </row>
    <row r="14" spans="1:27" s="45" customFormat="1" ht="35.25" customHeight="1">
      <c r="A14" s="224">
        <v>2022</v>
      </c>
      <c r="B14" s="26">
        <v>19698</v>
      </c>
      <c r="C14" s="47">
        <v>77959728</v>
      </c>
      <c r="D14" s="26">
        <v>5867</v>
      </c>
      <c r="E14" s="26">
        <v>13887553</v>
      </c>
      <c r="F14" s="26">
        <v>1945</v>
      </c>
      <c r="G14" s="26">
        <v>17326297</v>
      </c>
      <c r="H14" s="26">
        <v>5835</v>
      </c>
      <c r="I14" s="26">
        <v>23820320</v>
      </c>
      <c r="J14" s="26">
        <v>1577</v>
      </c>
      <c r="K14" s="26">
        <v>10657663</v>
      </c>
      <c r="L14" s="26">
        <v>118</v>
      </c>
      <c r="M14" s="26">
        <v>237024</v>
      </c>
      <c r="N14" s="26">
        <v>165</v>
      </c>
      <c r="O14" s="26">
        <v>760858</v>
      </c>
      <c r="P14" s="26">
        <v>3688</v>
      </c>
      <c r="Q14" s="361">
        <v>8865512</v>
      </c>
      <c r="R14" s="26">
        <v>11</v>
      </c>
      <c r="S14" s="26">
        <v>165910</v>
      </c>
      <c r="T14" s="26">
        <v>424</v>
      </c>
      <c r="U14" s="26">
        <v>1983388</v>
      </c>
      <c r="V14" s="26">
        <v>68</v>
      </c>
      <c r="W14" s="47">
        <v>255203</v>
      </c>
      <c r="X14" s="46"/>
    </row>
    <row r="15" spans="1:27" s="43" customFormat="1" ht="35.25" customHeight="1">
      <c r="A15" s="239">
        <v>2023</v>
      </c>
      <c r="B15" s="22">
        <v>20103</v>
      </c>
      <c r="C15" s="44">
        <v>88976479</v>
      </c>
      <c r="D15" s="22">
        <v>5554</v>
      </c>
      <c r="E15" s="22">
        <v>13965225</v>
      </c>
      <c r="F15" s="22">
        <v>2004</v>
      </c>
      <c r="G15" s="22">
        <v>21169899</v>
      </c>
      <c r="H15" s="22">
        <v>6137</v>
      </c>
      <c r="I15" s="22">
        <v>27339351</v>
      </c>
      <c r="J15" s="22">
        <v>1813</v>
      </c>
      <c r="K15" s="22">
        <v>13012143</v>
      </c>
      <c r="L15" s="22">
        <v>125</v>
      </c>
      <c r="M15" s="22">
        <v>268073</v>
      </c>
      <c r="N15" s="22">
        <v>170</v>
      </c>
      <c r="O15" s="22">
        <v>834731</v>
      </c>
      <c r="P15" s="22">
        <v>3865</v>
      </c>
      <c r="Q15" s="368">
        <v>9860339</v>
      </c>
      <c r="R15" s="22">
        <v>9</v>
      </c>
      <c r="S15" s="22">
        <v>163404</v>
      </c>
      <c r="T15" s="22">
        <v>347</v>
      </c>
      <c r="U15" s="22">
        <v>2108650</v>
      </c>
      <c r="V15" s="22">
        <v>79</v>
      </c>
      <c r="W15" s="44">
        <v>254664</v>
      </c>
    </row>
    <row r="16" spans="1:27" s="2" customFormat="1" ht="15" customHeight="1">
      <c r="A16" s="128" t="s">
        <v>93</v>
      </c>
      <c r="B16" s="128"/>
      <c r="C16" s="128"/>
      <c r="D16" s="128"/>
      <c r="E16" s="128"/>
      <c r="F16" s="128"/>
      <c r="G16" s="128"/>
      <c r="H16" s="128"/>
      <c r="I16" s="128"/>
      <c r="J16" s="128"/>
      <c r="K16" s="128"/>
      <c r="L16" s="128"/>
      <c r="M16" s="128"/>
      <c r="N16" s="371"/>
      <c r="O16" s="371"/>
      <c r="P16" s="371"/>
      <c r="Q16" s="371"/>
      <c r="R16" s="371"/>
      <c r="S16" s="371"/>
      <c r="T16" s="371"/>
      <c r="U16" s="371"/>
      <c r="V16" s="371"/>
      <c r="W16" s="371"/>
    </row>
    <row r="17" spans="1:23" s="2" customFormat="1" ht="15" customHeight="1">
      <c r="A17" s="372" t="s">
        <v>789</v>
      </c>
      <c r="B17" s="128"/>
      <c r="C17" s="128"/>
      <c r="D17" s="128"/>
      <c r="E17" s="128"/>
      <c r="F17" s="128"/>
      <c r="G17" s="128"/>
      <c r="H17" s="128"/>
      <c r="I17" s="128"/>
      <c r="J17" s="128"/>
      <c r="K17" s="128"/>
      <c r="L17" s="128"/>
      <c r="M17" s="128"/>
      <c r="N17" s="6"/>
      <c r="O17" s="128"/>
      <c r="P17" s="128"/>
      <c r="Q17" s="128"/>
      <c r="R17" s="128"/>
      <c r="S17" s="128"/>
      <c r="T17" s="128"/>
      <c r="U17" s="128"/>
      <c r="V17" s="6"/>
      <c r="W17" s="132" t="s">
        <v>314</v>
      </c>
    </row>
  </sheetData>
  <mergeCells count="16">
    <mergeCell ref="V5:W6"/>
    <mergeCell ref="A2:W2"/>
    <mergeCell ref="A4:A7"/>
    <mergeCell ref="B4:C6"/>
    <mergeCell ref="D4:Q4"/>
    <mergeCell ref="R4:W4"/>
    <mergeCell ref="D5:M5"/>
    <mergeCell ref="D6:E6"/>
    <mergeCell ref="F6:G6"/>
    <mergeCell ref="H6:I6"/>
    <mergeCell ref="J6:K6"/>
    <mergeCell ref="L6:M6"/>
    <mergeCell ref="N5:O6"/>
    <mergeCell ref="P5:Q6"/>
    <mergeCell ref="R5:S6"/>
    <mergeCell ref="T5:U6"/>
  </mergeCells>
  <phoneticPr fontId="6" type="noConversion"/>
  <printOptions horizontalCentered="1"/>
  <pageMargins left="0.78740157480314965" right="0.78740157480314965" top="0.98425196850393704" bottom="0.98425196850393704" header="0" footer="0.59055118110236227"/>
  <pageSetup paperSize="9" scale="55" firstPageNumber="136" pageOrder="overThenDown"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532B-A9AA-4D48-A110-E7F37F6F2195}">
  <dimension ref="A1:AA54"/>
  <sheetViews>
    <sheetView view="pageBreakPreview" zoomScaleNormal="100" zoomScaleSheetLayoutView="100" workbookViewId="0">
      <selection activeCell="D23" sqref="D23"/>
    </sheetView>
  </sheetViews>
  <sheetFormatPr defaultColWidth="11.42578125" defaultRowHeight="13.5"/>
  <cols>
    <col min="1" max="1" width="11.28515625" style="1" customWidth="1"/>
    <col min="2" max="8" width="15.140625" style="1" customWidth="1"/>
    <col min="9"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49" customFormat="1" ht="30" customHeight="1">
      <c r="A2" s="501" t="s">
        <v>729</v>
      </c>
      <c r="B2" s="501"/>
      <c r="C2" s="501"/>
      <c r="D2" s="501"/>
      <c r="E2" s="501"/>
      <c r="F2" s="501"/>
      <c r="G2" s="501"/>
      <c r="H2" s="501"/>
    </row>
    <row r="3" spans="1:27" s="6" customFormat="1" ht="24.95" customHeight="1">
      <c r="A3" s="4" t="s">
        <v>92</v>
      </c>
      <c r="B3" s="4"/>
      <c r="C3" s="4"/>
      <c r="D3" s="4"/>
      <c r="E3" s="4"/>
      <c r="F3" s="4"/>
      <c r="G3" s="4"/>
      <c r="H3" s="3" t="s">
        <v>243</v>
      </c>
    </row>
    <row r="4" spans="1:27" s="6" customFormat="1" ht="39" customHeight="1">
      <c r="A4" s="610" t="s">
        <v>692</v>
      </c>
      <c r="B4" s="346" t="s">
        <v>196</v>
      </c>
      <c r="C4" s="612" t="s">
        <v>667</v>
      </c>
      <c r="D4" s="612"/>
      <c r="E4" s="612"/>
      <c r="F4" s="612"/>
      <c r="G4" s="241" t="s">
        <v>666</v>
      </c>
      <c r="H4" s="347" t="s">
        <v>665</v>
      </c>
    </row>
    <row r="5" spans="1:27" s="6" customFormat="1" ht="18.75" customHeight="1">
      <c r="A5" s="610"/>
      <c r="B5" s="606" t="s">
        <v>664</v>
      </c>
      <c r="C5" s="608" t="s">
        <v>664</v>
      </c>
      <c r="D5" s="608" t="s">
        <v>132</v>
      </c>
      <c r="E5" s="242"/>
      <c r="F5" s="242"/>
      <c r="G5" s="612" t="s">
        <v>664</v>
      </c>
      <c r="H5" s="612" t="s">
        <v>664</v>
      </c>
    </row>
    <row r="6" spans="1:27" s="6" customFormat="1" ht="27" customHeight="1" thickBot="1">
      <c r="A6" s="611"/>
      <c r="B6" s="607"/>
      <c r="C6" s="609"/>
      <c r="D6" s="609"/>
      <c r="E6" s="243" t="s">
        <v>5</v>
      </c>
      <c r="F6" s="243" t="s">
        <v>83</v>
      </c>
      <c r="G6" s="613"/>
      <c r="H6" s="613"/>
    </row>
    <row r="7" spans="1:27" s="6" customFormat="1" ht="23.25" hidden="1" customHeight="1" thickTop="1">
      <c r="A7" s="231">
        <v>2016</v>
      </c>
      <c r="B7" s="28">
        <v>584</v>
      </c>
      <c r="C7" s="28">
        <v>2</v>
      </c>
      <c r="D7" s="28">
        <v>25</v>
      </c>
      <c r="E7" s="28">
        <v>13</v>
      </c>
      <c r="F7" s="28">
        <v>12</v>
      </c>
      <c r="G7" s="28">
        <v>582</v>
      </c>
      <c r="H7" s="27">
        <v>0</v>
      </c>
    </row>
    <row r="8" spans="1:27" s="6" customFormat="1" ht="23.25" hidden="1" customHeight="1">
      <c r="A8" s="231">
        <v>2017</v>
      </c>
      <c r="B8" s="28">
        <v>598</v>
      </c>
      <c r="C8" s="28">
        <v>2</v>
      </c>
      <c r="D8" s="28">
        <v>35</v>
      </c>
      <c r="E8" s="28">
        <v>24</v>
      </c>
      <c r="F8" s="28">
        <v>11</v>
      </c>
      <c r="G8" s="28">
        <v>596</v>
      </c>
      <c r="H8" s="27">
        <v>0</v>
      </c>
    </row>
    <row r="9" spans="1:27" s="6" customFormat="1" ht="23.25" hidden="1" customHeight="1" thickTop="1">
      <c r="A9" s="231">
        <v>2018</v>
      </c>
      <c r="B9" s="287">
        <v>601</v>
      </c>
      <c r="C9" s="28">
        <v>2</v>
      </c>
      <c r="D9" s="28">
        <v>34</v>
      </c>
      <c r="E9" s="28">
        <v>11</v>
      </c>
      <c r="F9" s="366">
        <v>23</v>
      </c>
      <c r="G9" s="366">
        <v>599</v>
      </c>
      <c r="H9" s="27">
        <v>0</v>
      </c>
    </row>
    <row r="10" spans="1:27" s="6" customFormat="1" ht="23.25" customHeight="1" thickTop="1">
      <c r="A10" s="231">
        <v>2019</v>
      </c>
      <c r="B10" s="287">
        <v>610</v>
      </c>
      <c r="C10" s="28">
        <v>2</v>
      </c>
      <c r="D10" s="28">
        <v>31</v>
      </c>
      <c r="E10" s="28">
        <v>11</v>
      </c>
      <c r="F10" s="366">
        <v>20</v>
      </c>
      <c r="G10" s="366">
        <v>608</v>
      </c>
      <c r="H10" s="27">
        <v>0</v>
      </c>
    </row>
    <row r="11" spans="1:27" s="6" customFormat="1" ht="23.25" customHeight="1">
      <c r="A11" s="231">
        <v>2020</v>
      </c>
      <c r="B11" s="287">
        <v>611</v>
      </c>
      <c r="C11" s="28">
        <v>2</v>
      </c>
      <c r="D11" s="28">
        <v>24</v>
      </c>
      <c r="E11" s="28">
        <v>9</v>
      </c>
      <c r="F11" s="366">
        <v>15</v>
      </c>
      <c r="G11" s="366">
        <v>609</v>
      </c>
      <c r="H11" s="27">
        <v>0</v>
      </c>
    </row>
    <row r="12" spans="1:27" s="6" customFormat="1" ht="23.25" customHeight="1">
      <c r="A12" s="231">
        <v>2021</v>
      </c>
      <c r="B12" s="287">
        <v>613</v>
      </c>
      <c r="C12" s="28">
        <v>2</v>
      </c>
      <c r="D12" s="28">
        <v>34</v>
      </c>
      <c r="E12" s="28">
        <v>13</v>
      </c>
      <c r="F12" s="366">
        <v>21</v>
      </c>
      <c r="G12" s="366">
        <v>611</v>
      </c>
      <c r="H12" s="27">
        <v>0</v>
      </c>
    </row>
    <row r="13" spans="1:27" s="6" customFormat="1" ht="23.25" customHeight="1">
      <c r="A13" s="231">
        <v>2022</v>
      </c>
      <c r="B13" s="287">
        <v>616</v>
      </c>
      <c r="C13" s="28">
        <v>2</v>
      </c>
      <c r="D13" s="28">
        <v>30</v>
      </c>
      <c r="E13" s="28">
        <v>12</v>
      </c>
      <c r="F13" s="366">
        <v>28</v>
      </c>
      <c r="G13" s="366">
        <v>614</v>
      </c>
      <c r="H13" s="27">
        <v>0</v>
      </c>
    </row>
    <row r="14" spans="1:27" s="6" customFormat="1" ht="23.25" customHeight="1">
      <c r="A14" s="244">
        <v>2023</v>
      </c>
      <c r="B14" s="292">
        <f>SUM(B15:B34)</f>
        <v>617</v>
      </c>
      <c r="C14" s="154">
        <f t="shared" ref="C14:H14" si="0">SUM(C15:C34)</f>
        <v>2</v>
      </c>
      <c r="D14" s="154">
        <f t="shared" si="0"/>
        <v>34</v>
      </c>
      <c r="E14" s="154">
        <f t="shared" si="0"/>
        <v>9</v>
      </c>
      <c r="F14" s="414">
        <f t="shared" si="0"/>
        <v>25</v>
      </c>
      <c r="G14" s="414">
        <f t="shared" si="0"/>
        <v>615</v>
      </c>
      <c r="H14" s="414">
        <f t="shared" si="0"/>
        <v>0</v>
      </c>
    </row>
    <row r="15" spans="1:27" s="6" customFormat="1" ht="23.25" customHeight="1">
      <c r="A15" s="231" t="s">
        <v>663</v>
      </c>
      <c r="B15" s="287">
        <f>C15+G15+H15</f>
        <v>44</v>
      </c>
      <c r="C15" s="28">
        <v>0</v>
      </c>
      <c r="D15" s="28">
        <v>0</v>
      </c>
      <c r="E15" s="28">
        <v>0</v>
      </c>
      <c r="F15" s="28">
        <v>0</v>
      </c>
      <c r="G15" s="366">
        <v>44</v>
      </c>
      <c r="H15" s="27">
        <v>0</v>
      </c>
    </row>
    <row r="16" spans="1:27" s="6" customFormat="1" ht="23.25" customHeight="1">
      <c r="A16" s="231" t="s">
        <v>26</v>
      </c>
      <c r="B16" s="287">
        <f t="shared" ref="B16:B34" si="1">C16+G16+H16</f>
        <v>35</v>
      </c>
      <c r="C16" s="28">
        <v>0</v>
      </c>
      <c r="D16" s="28">
        <v>0</v>
      </c>
      <c r="E16" s="28">
        <v>0</v>
      </c>
      <c r="F16" s="28">
        <v>0</v>
      </c>
      <c r="G16" s="366">
        <v>35</v>
      </c>
      <c r="H16" s="27">
        <v>0</v>
      </c>
    </row>
    <row r="17" spans="1:8" s="6" customFormat="1" ht="23.25" customHeight="1">
      <c r="A17" s="231" t="s">
        <v>25</v>
      </c>
      <c r="B17" s="287">
        <f t="shared" si="1"/>
        <v>37</v>
      </c>
      <c r="C17" s="28">
        <v>0</v>
      </c>
      <c r="D17" s="28">
        <v>0</v>
      </c>
      <c r="E17" s="28">
        <v>0</v>
      </c>
      <c r="F17" s="28">
        <v>0</v>
      </c>
      <c r="G17" s="366">
        <v>37</v>
      </c>
      <c r="H17" s="27">
        <v>0</v>
      </c>
    </row>
    <row r="18" spans="1:8" s="6" customFormat="1" ht="23.25" customHeight="1">
      <c r="A18" s="231" t="s">
        <v>24</v>
      </c>
      <c r="B18" s="287">
        <f t="shared" si="1"/>
        <v>29</v>
      </c>
      <c r="C18" s="28">
        <v>0</v>
      </c>
      <c r="D18" s="28">
        <v>0</v>
      </c>
      <c r="E18" s="28">
        <v>0</v>
      </c>
      <c r="F18" s="28">
        <v>0</v>
      </c>
      <c r="G18" s="366">
        <v>29</v>
      </c>
      <c r="H18" s="27">
        <v>0</v>
      </c>
    </row>
    <row r="19" spans="1:8" s="6" customFormat="1" ht="23.25" customHeight="1">
      <c r="A19" s="231" t="s">
        <v>23</v>
      </c>
      <c r="B19" s="287">
        <f t="shared" si="1"/>
        <v>37</v>
      </c>
      <c r="C19" s="28">
        <v>0</v>
      </c>
      <c r="D19" s="28">
        <v>0</v>
      </c>
      <c r="E19" s="28">
        <v>0</v>
      </c>
      <c r="F19" s="28">
        <v>0</v>
      </c>
      <c r="G19" s="366">
        <v>37</v>
      </c>
      <c r="H19" s="27">
        <v>0</v>
      </c>
    </row>
    <row r="20" spans="1:8" s="6" customFormat="1" ht="23.25" customHeight="1">
      <c r="A20" s="231" t="s">
        <v>22</v>
      </c>
      <c r="B20" s="287">
        <f t="shared" si="1"/>
        <v>39</v>
      </c>
      <c r="C20" s="28">
        <v>0</v>
      </c>
      <c r="D20" s="28">
        <v>0</v>
      </c>
      <c r="E20" s="28">
        <v>0</v>
      </c>
      <c r="F20" s="28">
        <v>0</v>
      </c>
      <c r="G20" s="366">
        <v>39</v>
      </c>
      <c r="H20" s="27">
        <v>0</v>
      </c>
    </row>
    <row r="21" spans="1:8" s="6" customFormat="1" ht="23.25" customHeight="1">
      <c r="A21" s="231" t="s">
        <v>21</v>
      </c>
      <c r="B21" s="287">
        <f t="shared" si="1"/>
        <v>48</v>
      </c>
      <c r="C21" s="28">
        <v>0</v>
      </c>
      <c r="D21" s="28">
        <v>0</v>
      </c>
      <c r="E21" s="28">
        <v>0</v>
      </c>
      <c r="F21" s="28">
        <v>0</v>
      </c>
      <c r="G21" s="366">
        <v>48</v>
      </c>
      <c r="H21" s="27">
        <v>0</v>
      </c>
    </row>
    <row r="22" spans="1:8" s="6" customFormat="1" ht="23.25" customHeight="1">
      <c r="A22" s="231" t="s">
        <v>20</v>
      </c>
      <c r="B22" s="287">
        <f t="shared" si="1"/>
        <v>35</v>
      </c>
      <c r="C22" s="28">
        <v>0</v>
      </c>
      <c r="D22" s="28">
        <v>0</v>
      </c>
      <c r="E22" s="28">
        <v>0</v>
      </c>
      <c r="F22" s="28">
        <v>0</v>
      </c>
      <c r="G22" s="366">
        <v>35</v>
      </c>
      <c r="H22" s="27">
        <v>0</v>
      </c>
    </row>
    <row r="23" spans="1:8" s="6" customFormat="1" ht="23.25" customHeight="1">
      <c r="A23" s="231" t="s">
        <v>19</v>
      </c>
      <c r="B23" s="287">
        <f t="shared" si="1"/>
        <v>49</v>
      </c>
      <c r="C23" s="28">
        <v>0</v>
      </c>
      <c r="D23" s="28">
        <v>0</v>
      </c>
      <c r="E23" s="28">
        <v>0</v>
      </c>
      <c r="F23" s="28">
        <v>0</v>
      </c>
      <c r="G23" s="366">
        <v>49</v>
      </c>
      <c r="H23" s="27">
        <v>0</v>
      </c>
    </row>
    <row r="24" spans="1:8" s="6" customFormat="1" ht="23.25" customHeight="1">
      <c r="A24" s="231" t="s">
        <v>18</v>
      </c>
      <c r="B24" s="287">
        <f t="shared" si="1"/>
        <v>38</v>
      </c>
      <c r="C24" s="28">
        <v>0</v>
      </c>
      <c r="D24" s="28">
        <v>0</v>
      </c>
      <c r="E24" s="28">
        <v>0</v>
      </c>
      <c r="F24" s="28">
        <v>0</v>
      </c>
      <c r="G24" s="366">
        <v>38</v>
      </c>
      <c r="H24" s="27">
        <v>0</v>
      </c>
    </row>
    <row r="25" spans="1:8" s="6" customFormat="1" ht="23.25" customHeight="1">
      <c r="A25" s="231" t="s">
        <v>17</v>
      </c>
      <c r="B25" s="287">
        <f t="shared" si="1"/>
        <v>23</v>
      </c>
      <c r="C25" s="28">
        <v>0</v>
      </c>
      <c r="D25" s="28">
        <v>0</v>
      </c>
      <c r="E25" s="28">
        <v>0</v>
      </c>
      <c r="F25" s="28">
        <v>0</v>
      </c>
      <c r="G25" s="366">
        <v>23</v>
      </c>
      <c r="H25" s="27">
        <v>0</v>
      </c>
    </row>
    <row r="26" spans="1:8" s="6" customFormat="1" ht="23.25" customHeight="1">
      <c r="A26" s="231" t="s">
        <v>16</v>
      </c>
      <c r="B26" s="287">
        <f t="shared" si="1"/>
        <v>27</v>
      </c>
      <c r="C26" s="28">
        <v>0</v>
      </c>
      <c r="D26" s="28">
        <v>0</v>
      </c>
      <c r="E26" s="28">
        <v>0</v>
      </c>
      <c r="F26" s="28">
        <v>0</v>
      </c>
      <c r="G26" s="366">
        <v>27</v>
      </c>
      <c r="H26" s="27">
        <v>0</v>
      </c>
    </row>
    <row r="27" spans="1:8" s="6" customFormat="1" ht="23.25" customHeight="1">
      <c r="A27" s="231" t="s">
        <v>15</v>
      </c>
      <c r="B27" s="287">
        <f t="shared" si="1"/>
        <v>62</v>
      </c>
      <c r="C27" s="28">
        <v>0</v>
      </c>
      <c r="D27" s="28">
        <v>0</v>
      </c>
      <c r="E27" s="28">
        <v>0</v>
      </c>
      <c r="F27" s="28">
        <v>0</v>
      </c>
      <c r="G27" s="366">
        <v>62</v>
      </c>
      <c r="H27" s="27">
        <v>0</v>
      </c>
    </row>
    <row r="28" spans="1:8" s="6" customFormat="1" ht="23.25" customHeight="1">
      <c r="A28" s="231" t="s">
        <v>14</v>
      </c>
      <c r="B28" s="287">
        <f t="shared" si="1"/>
        <v>12</v>
      </c>
      <c r="C28" s="28">
        <v>0</v>
      </c>
      <c r="D28" s="28">
        <v>0</v>
      </c>
      <c r="E28" s="28">
        <v>0</v>
      </c>
      <c r="F28" s="28">
        <v>0</v>
      </c>
      <c r="G28" s="366">
        <v>12</v>
      </c>
      <c r="H28" s="27">
        <v>0</v>
      </c>
    </row>
    <row r="29" spans="1:8" s="6" customFormat="1" ht="23.25" customHeight="1">
      <c r="A29" s="231" t="s">
        <v>13</v>
      </c>
      <c r="B29" s="287">
        <f t="shared" si="1"/>
        <v>8</v>
      </c>
      <c r="C29" s="28">
        <v>0</v>
      </c>
      <c r="D29" s="28">
        <v>0</v>
      </c>
      <c r="E29" s="28">
        <v>0</v>
      </c>
      <c r="F29" s="28">
        <v>0</v>
      </c>
      <c r="G29" s="366">
        <v>8</v>
      </c>
      <c r="H29" s="27">
        <v>0</v>
      </c>
    </row>
    <row r="30" spans="1:8" s="6" customFormat="1" ht="23.25" customHeight="1">
      <c r="A30" s="231" t="s">
        <v>12</v>
      </c>
      <c r="B30" s="287">
        <f t="shared" si="1"/>
        <v>23</v>
      </c>
      <c r="C30" s="28">
        <v>0</v>
      </c>
      <c r="D30" s="28">
        <v>0</v>
      </c>
      <c r="E30" s="28">
        <v>0</v>
      </c>
      <c r="F30" s="28">
        <v>0</v>
      </c>
      <c r="G30" s="366">
        <v>23</v>
      </c>
      <c r="H30" s="27">
        <v>0</v>
      </c>
    </row>
    <row r="31" spans="1:8" s="6" customFormat="1" ht="23.25" customHeight="1">
      <c r="A31" s="231" t="s">
        <v>11</v>
      </c>
      <c r="B31" s="287">
        <f t="shared" si="1"/>
        <v>18</v>
      </c>
      <c r="C31" s="28">
        <v>1</v>
      </c>
      <c r="D31" s="28">
        <v>11</v>
      </c>
      <c r="E31" s="28">
        <v>3</v>
      </c>
      <c r="F31" s="366">
        <v>8</v>
      </c>
      <c r="G31" s="366">
        <v>17</v>
      </c>
      <c r="H31" s="27">
        <v>0</v>
      </c>
    </row>
    <row r="32" spans="1:8" s="6" customFormat="1" ht="23.25" customHeight="1">
      <c r="A32" s="231" t="s">
        <v>10</v>
      </c>
      <c r="B32" s="287">
        <f t="shared" si="1"/>
        <v>18</v>
      </c>
      <c r="C32" s="28">
        <v>1</v>
      </c>
      <c r="D32" s="28">
        <v>23</v>
      </c>
      <c r="E32" s="28">
        <v>6</v>
      </c>
      <c r="F32" s="366">
        <v>17</v>
      </c>
      <c r="G32" s="366">
        <v>17</v>
      </c>
      <c r="H32" s="27">
        <v>0</v>
      </c>
    </row>
    <row r="33" spans="1:8" s="6" customFormat="1" ht="23.25" customHeight="1">
      <c r="A33" s="231" t="s">
        <v>9</v>
      </c>
      <c r="B33" s="287">
        <f t="shared" si="1"/>
        <v>19</v>
      </c>
      <c r="C33" s="28">
        <v>0</v>
      </c>
      <c r="D33" s="28">
        <v>0</v>
      </c>
      <c r="E33" s="28">
        <v>0</v>
      </c>
      <c r="F33" s="366">
        <v>0</v>
      </c>
      <c r="G33" s="366">
        <v>19</v>
      </c>
      <c r="H33" s="27">
        <v>0</v>
      </c>
    </row>
    <row r="34" spans="1:8" s="6" customFormat="1" ht="23.25" customHeight="1">
      <c r="A34" s="245" t="s">
        <v>8</v>
      </c>
      <c r="B34" s="498">
        <f t="shared" si="1"/>
        <v>16</v>
      </c>
      <c r="C34" s="153">
        <v>0</v>
      </c>
      <c r="D34" s="153">
        <v>0</v>
      </c>
      <c r="E34" s="153">
        <v>0</v>
      </c>
      <c r="F34" s="415">
        <v>0</v>
      </c>
      <c r="G34" s="415">
        <v>16</v>
      </c>
      <c r="H34" s="152">
        <v>0</v>
      </c>
    </row>
    <row r="35" spans="1:8" s="149" customFormat="1" ht="11.25" customHeight="1">
      <c r="A35" s="128" t="s">
        <v>662</v>
      </c>
      <c r="B35" s="499"/>
      <c r="C35" s="128"/>
      <c r="D35" s="128"/>
      <c r="E35" s="128"/>
      <c r="F35" s="128"/>
      <c r="G35" s="128"/>
      <c r="H35" s="132" t="s">
        <v>706</v>
      </c>
    </row>
    <row r="36" spans="1:8" ht="18.75" customHeight="1"/>
    <row r="37" spans="1:8" s="150" customFormat="1" ht="16.5" customHeight="1">
      <c r="A37" s="1"/>
      <c r="B37" s="1"/>
      <c r="C37" s="1"/>
      <c r="D37" s="1"/>
      <c r="E37" s="1"/>
      <c r="F37" s="1"/>
      <c r="G37" s="1"/>
      <c r="H37" s="1"/>
    </row>
    <row r="38" spans="1:8" s="62" customFormat="1" ht="13.5" customHeight="1">
      <c r="A38" s="1"/>
      <c r="B38" s="1"/>
      <c r="C38" s="1"/>
      <c r="D38" s="1"/>
      <c r="E38" s="1"/>
      <c r="F38" s="1"/>
      <c r="G38" s="1"/>
      <c r="H38" s="1"/>
    </row>
    <row r="39" spans="1:8" s="151" customFormat="1" ht="12" customHeight="1">
      <c r="A39" s="1"/>
      <c r="B39" s="1"/>
      <c r="C39" s="1"/>
      <c r="D39" s="1"/>
      <c r="E39" s="1"/>
      <c r="F39" s="1"/>
      <c r="G39" s="1"/>
      <c r="H39" s="1"/>
    </row>
    <row r="40" spans="1:8" ht="12" customHeight="1"/>
    <row r="41" spans="1:8" ht="12" customHeight="1"/>
    <row r="42" spans="1:8" ht="12" customHeight="1"/>
    <row r="43" spans="1:8" ht="21" customHeight="1"/>
    <row r="44" spans="1:8" s="62" customFormat="1" ht="27.95" customHeight="1">
      <c r="A44" s="1"/>
      <c r="B44" s="1"/>
      <c r="C44" s="1"/>
      <c r="D44" s="1"/>
      <c r="E44" s="1"/>
      <c r="F44" s="1"/>
      <c r="G44" s="1"/>
      <c r="H44" s="1"/>
    </row>
    <row r="45" spans="1:8" ht="8.25" customHeight="1"/>
    <row r="46" spans="1:8" s="150" customFormat="1" ht="20.100000000000001" customHeight="1">
      <c r="A46" s="1"/>
      <c r="B46" s="1"/>
      <c r="C46" s="1"/>
      <c r="D46" s="1"/>
      <c r="E46" s="1"/>
      <c r="F46" s="1"/>
      <c r="G46" s="1"/>
      <c r="H46" s="1"/>
    </row>
    <row r="47" spans="1:8" s="149" customFormat="1" ht="13.5" customHeight="1">
      <c r="A47" s="1"/>
      <c r="B47" s="1"/>
      <c r="C47" s="1"/>
      <c r="D47" s="1"/>
      <c r="E47" s="1"/>
      <c r="F47" s="1"/>
      <c r="G47" s="1"/>
      <c r="H47" s="1"/>
    </row>
    <row r="48" spans="1:8" ht="12.95" customHeight="1"/>
    <row r="49" spans="1:8" ht="12.95" customHeight="1"/>
    <row r="50" spans="1:8" ht="12.95" customHeight="1"/>
    <row r="51" spans="1:8" ht="12" customHeight="1"/>
    <row r="52" spans="1:8" ht="11.1" customHeight="1"/>
    <row r="53" spans="1:8" ht="11.1" customHeight="1"/>
    <row r="54" spans="1:8" s="149" customFormat="1" ht="15" customHeight="1">
      <c r="A54" s="1"/>
      <c r="B54" s="1"/>
      <c r="C54" s="1"/>
      <c r="D54" s="1"/>
      <c r="E54" s="1"/>
      <c r="F54" s="1"/>
      <c r="G54" s="1"/>
      <c r="H54" s="1"/>
    </row>
  </sheetData>
  <mergeCells count="8">
    <mergeCell ref="A2:H2"/>
    <mergeCell ref="B5:B6"/>
    <mergeCell ref="C5:C6"/>
    <mergeCell ref="D5:D6"/>
    <mergeCell ref="A4:A6"/>
    <mergeCell ref="C4:F4"/>
    <mergeCell ref="H5:H6"/>
    <mergeCell ref="G5:G6"/>
  </mergeCells>
  <phoneticPr fontId="6" type="noConversion"/>
  <printOptions horizontalCentered="1"/>
  <pageMargins left="0.78740157480314965" right="0.78740157480314965" top="0.98425196850393704" bottom="0.98425196850393704" header="0" footer="0.59055118110236227"/>
  <pageSetup paperSize="9" scale="98" firstPageNumber="136" pageOrder="overThenDown"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BAD6D-A1CE-43F6-A542-43D5DA693B03}">
  <dimension ref="A1:AE16"/>
  <sheetViews>
    <sheetView view="pageBreakPreview" zoomScaleNormal="100" zoomScaleSheetLayoutView="100" workbookViewId="0">
      <selection activeCell="L11" sqref="L11"/>
    </sheetView>
  </sheetViews>
  <sheetFormatPr defaultColWidth="11.42578125" defaultRowHeight="13.5"/>
  <cols>
    <col min="1" max="1" width="11.28515625" style="1" customWidth="1"/>
    <col min="2" max="31" width="8.140625" style="1" customWidth="1"/>
    <col min="32" max="16384" width="11.42578125" style="1"/>
  </cols>
  <sheetData>
    <row r="1" spans="1:31"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31" s="16" customFormat="1" ht="30" customHeight="1">
      <c r="A2" s="501" t="s">
        <v>730</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row>
    <row r="3" spans="1:31" s="49" customFormat="1" ht="15" customHeight="1">
      <c r="A3" s="13" t="s">
        <v>92</v>
      </c>
      <c r="B3" s="13"/>
      <c r="C3" s="13"/>
      <c r="D3" s="13"/>
      <c r="E3" s="13"/>
      <c r="F3" s="13"/>
      <c r="G3" s="13"/>
      <c r="H3" s="13"/>
      <c r="I3" s="13"/>
      <c r="J3" s="13"/>
      <c r="K3" s="13"/>
      <c r="L3" s="13"/>
      <c r="M3" s="13"/>
      <c r="N3" s="13"/>
      <c r="O3" s="13"/>
      <c r="P3" s="13"/>
      <c r="Q3" s="13"/>
      <c r="S3" s="13"/>
      <c r="T3" s="13"/>
      <c r="U3" s="13"/>
      <c r="V3" s="13"/>
      <c r="W3" s="13"/>
      <c r="X3" s="13"/>
      <c r="Y3" s="13"/>
      <c r="Z3" s="13"/>
      <c r="AA3" s="13"/>
      <c r="AB3" s="13"/>
      <c r="AC3" s="13"/>
      <c r="AD3" s="13"/>
      <c r="AE3" s="12" t="s">
        <v>91</v>
      </c>
    </row>
    <row r="4" spans="1:31" ht="26.25" customHeight="1">
      <c r="A4" s="555" t="s">
        <v>63</v>
      </c>
      <c r="B4" s="538" t="s">
        <v>44</v>
      </c>
      <c r="C4" s="516"/>
      <c r="D4" s="516"/>
      <c r="E4" s="516"/>
      <c r="F4" s="516"/>
      <c r="G4" s="516"/>
      <c r="H4" s="516"/>
      <c r="I4" s="516"/>
      <c r="J4" s="516" t="s">
        <v>673</v>
      </c>
      <c r="K4" s="516"/>
      <c r="L4" s="516"/>
      <c r="M4" s="516"/>
      <c r="N4" s="516"/>
      <c r="O4" s="516"/>
      <c r="P4" s="516"/>
      <c r="Q4" s="516"/>
      <c r="R4" s="516" t="s">
        <v>672</v>
      </c>
      <c r="S4" s="516"/>
      <c r="T4" s="516"/>
      <c r="U4" s="516"/>
      <c r="V4" s="516"/>
      <c r="W4" s="516"/>
      <c r="X4" s="516"/>
      <c r="Y4" s="516"/>
      <c r="Z4" s="516" t="s">
        <v>671</v>
      </c>
      <c r="AA4" s="516"/>
      <c r="AB4" s="516"/>
      <c r="AC4" s="516"/>
      <c r="AD4" s="516"/>
      <c r="AE4" s="516"/>
    </row>
    <row r="5" spans="1:31" ht="33.75" customHeight="1">
      <c r="A5" s="555"/>
      <c r="B5" s="538" t="s">
        <v>129</v>
      </c>
      <c r="C5" s="516" t="s">
        <v>670</v>
      </c>
      <c r="D5" s="516"/>
      <c r="E5" s="516"/>
      <c r="F5" s="516"/>
      <c r="G5" s="528" t="s">
        <v>669</v>
      </c>
      <c r="H5" s="529"/>
      <c r="I5" s="545"/>
      <c r="J5" s="516" t="s">
        <v>129</v>
      </c>
      <c r="K5" s="516" t="s">
        <v>670</v>
      </c>
      <c r="L5" s="516"/>
      <c r="M5" s="516"/>
      <c r="N5" s="516"/>
      <c r="O5" s="528" t="s">
        <v>669</v>
      </c>
      <c r="P5" s="529"/>
      <c r="Q5" s="545"/>
      <c r="R5" s="516" t="s">
        <v>129</v>
      </c>
      <c r="S5" s="516" t="s">
        <v>670</v>
      </c>
      <c r="T5" s="516"/>
      <c r="U5" s="516"/>
      <c r="V5" s="516"/>
      <c r="W5" s="528" t="s">
        <v>669</v>
      </c>
      <c r="X5" s="529"/>
      <c r="Y5" s="545"/>
      <c r="Z5" s="516" t="s">
        <v>790</v>
      </c>
      <c r="AA5" s="528" t="s">
        <v>791</v>
      </c>
      <c r="AB5" s="529"/>
      <c r="AC5" s="528" t="s">
        <v>669</v>
      </c>
      <c r="AD5" s="529"/>
      <c r="AE5" s="545"/>
    </row>
    <row r="6" spans="1:31" ht="20.100000000000001" customHeight="1">
      <c r="A6" s="555"/>
      <c r="B6" s="543"/>
      <c r="C6" s="522" t="s">
        <v>123</v>
      </c>
      <c r="D6" s="528" t="s">
        <v>668</v>
      </c>
      <c r="E6" s="537"/>
      <c r="F6" s="537"/>
      <c r="G6" s="616"/>
      <c r="H6" s="545" t="s">
        <v>5</v>
      </c>
      <c r="I6" s="522" t="s">
        <v>83</v>
      </c>
      <c r="J6" s="510"/>
      <c r="K6" s="522" t="s">
        <v>123</v>
      </c>
      <c r="L6" s="528" t="s">
        <v>668</v>
      </c>
      <c r="M6" s="537"/>
      <c r="N6" s="537"/>
      <c r="O6" s="616"/>
      <c r="P6" s="522" t="s">
        <v>5</v>
      </c>
      <c r="Q6" s="522" t="s">
        <v>83</v>
      </c>
      <c r="R6" s="510"/>
      <c r="S6" s="522" t="s">
        <v>123</v>
      </c>
      <c r="T6" s="528" t="s">
        <v>668</v>
      </c>
      <c r="U6" s="537"/>
      <c r="V6" s="537"/>
      <c r="W6" s="616"/>
      <c r="X6" s="545" t="s">
        <v>5</v>
      </c>
      <c r="Y6" s="522" t="s">
        <v>83</v>
      </c>
      <c r="Z6" s="516"/>
      <c r="AA6" s="522" t="s">
        <v>792</v>
      </c>
      <c r="AB6" s="529" t="s">
        <v>793</v>
      </c>
      <c r="AC6" s="616"/>
      <c r="AD6" s="545" t="s">
        <v>5</v>
      </c>
      <c r="AE6" s="522" t="s">
        <v>83</v>
      </c>
    </row>
    <row r="7" spans="1:31" ht="30" customHeight="1" thickBot="1">
      <c r="A7" s="556"/>
      <c r="B7" s="614"/>
      <c r="C7" s="547"/>
      <c r="D7" s="199"/>
      <c r="E7" s="496" t="s">
        <v>5</v>
      </c>
      <c r="F7" s="495" t="s">
        <v>83</v>
      </c>
      <c r="G7" s="523"/>
      <c r="H7" s="617"/>
      <c r="I7" s="523"/>
      <c r="J7" s="615"/>
      <c r="K7" s="547"/>
      <c r="L7" s="199"/>
      <c r="M7" s="496" t="s">
        <v>5</v>
      </c>
      <c r="N7" s="495" t="s">
        <v>83</v>
      </c>
      <c r="O7" s="523"/>
      <c r="P7" s="523"/>
      <c r="Q7" s="523"/>
      <c r="R7" s="615"/>
      <c r="S7" s="547"/>
      <c r="T7" s="199"/>
      <c r="U7" s="496" t="s">
        <v>5</v>
      </c>
      <c r="V7" s="495" t="s">
        <v>83</v>
      </c>
      <c r="W7" s="523"/>
      <c r="X7" s="617"/>
      <c r="Y7" s="523"/>
      <c r="Z7" s="521"/>
      <c r="AA7" s="523"/>
      <c r="AB7" s="546"/>
      <c r="AC7" s="523"/>
      <c r="AD7" s="617"/>
      <c r="AE7" s="523"/>
    </row>
    <row r="8" spans="1:31" ht="24" hidden="1" customHeight="1" thickTop="1">
      <c r="A8" s="497">
        <v>2016</v>
      </c>
      <c r="B8" s="26">
        <v>3</v>
      </c>
      <c r="C8" s="41">
        <v>76</v>
      </c>
      <c r="D8" s="41">
        <v>42</v>
      </c>
      <c r="E8" s="41">
        <v>19</v>
      </c>
      <c r="F8" s="41">
        <v>23</v>
      </c>
      <c r="G8" s="41">
        <v>15</v>
      </c>
      <c r="H8" s="41">
        <v>6</v>
      </c>
      <c r="I8" s="41">
        <v>9</v>
      </c>
      <c r="J8" s="26">
        <v>1</v>
      </c>
      <c r="K8" s="41">
        <v>60</v>
      </c>
      <c r="L8" s="41">
        <v>35</v>
      </c>
      <c r="M8" s="41">
        <v>19</v>
      </c>
      <c r="N8" s="41">
        <v>16</v>
      </c>
      <c r="O8" s="41">
        <v>10</v>
      </c>
      <c r="P8" s="41">
        <v>4</v>
      </c>
      <c r="Q8" s="41">
        <v>6</v>
      </c>
      <c r="R8" s="26">
        <v>2</v>
      </c>
      <c r="S8" s="41">
        <v>16</v>
      </c>
      <c r="T8" s="41">
        <v>7</v>
      </c>
      <c r="U8" s="41">
        <v>0</v>
      </c>
      <c r="V8" s="41">
        <v>7</v>
      </c>
      <c r="W8" s="41">
        <v>5</v>
      </c>
      <c r="X8" s="41">
        <v>2</v>
      </c>
      <c r="Y8" s="41">
        <v>3</v>
      </c>
      <c r="Z8" s="41">
        <v>0</v>
      </c>
      <c r="AA8" s="41">
        <v>0</v>
      </c>
      <c r="AB8" s="41">
        <v>0</v>
      </c>
      <c r="AC8" s="41">
        <v>0</v>
      </c>
      <c r="AD8" s="41">
        <v>0</v>
      </c>
      <c r="AE8" s="40">
        <v>0</v>
      </c>
    </row>
    <row r="9" spans="1:31" ht="24" hidden="1" customHeight="1">
      <c r="A9" s="497">
        <v>2017</v>
      </c>
      <c r="B9" s="26">
        <v>3</v>
      </c>
      <c r="C9" s="41">
        <v>76</v>
      </c>
      <c r="D9" s="41">
        <v>43</v>
      </c>
      <c r="E9" s="41">
        <v>20</v>
      </c>
      <c r="F9" s="41">
        <v>23</v>
      </c>
      <c r="G9" s="41">
        <v>15</v>
      </c>
      <c r="H9" s="41">
        <v>6</v>
      </c>
      <c r="I9" s="41">
        <v>9</v>
      </c>
      <c r="J9" s="26">
        <v>1</v>
      </c>
      <c r="K9" s="41">
        <v>60</v>
      </c>
      <c r="L9" s="41">
        <v>36</v>
      </c>
      <c r="M9" s="41">
        <v>20</v>
      </c>
      <c r="N9" s="41">
        <v>16</v>
      </c>
      <c r="O9" s="41">
        <v>10</v>
      </c>
      <c r="P9" s="41">
        <v>4</v>
      </c>
      <c r="Q9" s="41">
        <v>6</v>
      </c>
      <c r="R9" s="26">
        <v>2</v>
      </c>
      <c r="S9" s="41">
        <v>16</v>
      </c>
      <c r="T9" s="41">
        <v>7</v>
      </c>
      <c r="U9" s="41">
        <v>0</v>
      </c>
      <c r="V9" s="41">
        <v>7</v>
      </c>
      <c r="W9" s="41">
        <v>5</v>
      </c>
      <c r="X9" s="41">
        <v>2</v>
      </c>
      <c r="Y9" s="41">
        <v>3</v>
      </c>
      <c r="Z9" s="41">
        <v>0</v>
      </c>
      <c r="AA9" s="41">
        <v>0</v>
      </c>
      <c r="AB9" s="41">
        <v>0</v>
      </c>
      <c r="AC9" s="41">
        <v>0</v>
      </c>
      <c r="AD9" s="41">
        <v>0</v>
      </c>
      <c r="AE9" s="40">
        <v>0</v>
      </c>
    </row>
    <row r="10" spans="1:31" ht="24" hidden="1" customHeight="1" thickTop="1">
      <c r="A10" s="497">
        <v>2018</v>
      </c>
      <c r="B10" s="26">
        <v>3</v>
      </c>
      <c r="C10" s="41">
        <v>76</v>
      </c>
      <c r="D10" s="41">
        <v>44</v>
      </c>
      <c r="E10" s="41">
        <v>21</v>
      </c>
      <c r="F10" s="41">
        <v>23</v>
      </c>
      <c r="G10" s="41">
        <v>16</v>
      </c>
      <c r="H10" s="41">
        <v>6</v>
      </c>
      <c r="I10" s="40">
        <v>10</v>
      </c>
      <c r="J10" s="26">
        <v>1</v>
      </c>
      <c r="K10" s="41">
        <v>60</v>
      </c>
      <c r="L10" s="41">
        <v>37</v>
      </c>
      <c r="M10" s="41">
        <v>21</v>
      </c>
      <c r="N10" s="41">
        <v>16</v>
      </c>
      <c r="O10" s="41">
        <v>11</v>
      </c>
      <c r="P10" s="41">
        <v>4</v>
      </c>
      <c r="Q10" s="392">
        <v>7</v>
      </c>
      <c r="R10" s="26">
        <v>2</v>
      </c>
      <c r="S10" s="41">
        <v>16</v>
      </c>
      <c r="T10" s="41">
        <v>7</v>
      </c>
      <c r="U10" s="41">
        <v>0</v>
      </c>
      <c r="V10" s="41">
        <v>7</v>
      </c>
      <c r="W10" s="41">
        <v>5</v>
      </c>
      <c r="X10" s="41">
        <v>2</v>
      </c>
      <c r="Y10" s="392">
        <v>3</v>
      </c>
      <c r="Z10" s="41">
        <v>0</v>
      </c>
      <c r="AA10" s="41">
        <v>0</v>
      </c>
      <c r="AB10" s="41">
        <v>0</v>
      </c>
      <c r="AC10" s="41">
        <v>0</v>
      </c>
      <c r="AD10" s="41">
        <v>0</v>
      </c>
      <c r="AE10" s="40">
        <v>0</v>
      </c>
    </row>
    <row r="11" spans="1:31" ht="24" customHeight="1" thickTop="1">
      <c r="A11" s="497">
        <v>2019</v>
      </c>
      <c r="B11" s="26">
        <v>3</v>
      </c>
      <c r="C11" s="41">
        <v>76</v>
      </c>
      <c r="D11" s="41">
        <v>41</v>
      </c>
      <c r="E11" s="41">
        <v>16</v>
      </c>
      <c r="F11" s="41">
        <v>25</v>
      </c>
      <c r="G11" s="41">
        <v>16</v>
      </c>
      <c r="H11" s="41">
        <v>5</v>
      </c>
      <c r="I11" s="40">
        <v>11</v>
      </c>
      <c r="J11" s="26">
        <v>1</v>
      </c>
      <c r="K11" s="41">
        <v>60</v>
      </c>
      <c r="L11" s="41">
        <v>35</v>
      </c>
      <c r="M11" s="41">
        <v>16</v>
      </c>
      <c r="N11" s="41">
        <v>19</v>
      </c>
      <c r="O11" s="41">
        <v>10</v>
      </c>
      <c r="P11" s="41">
        <v>4</v>
      </c>
      <c r="Q11" s="392">
        <v>6</v>
      </c>
      <c r="R11" s="26">
        <v>2</v>
      </c>
      <c r="S11" s="41">
        <v>16</v>
      </c>
      <c r="T11" s="41">
        <v>6</v>
      </c>
      <c r="U11" s="41">
        <v>0</v>
      </c>
      <c r="V11" s="41">
        <v>6</v>
      </c>
      <c r="W11" s="41">
        <v>6</v>
      </c>
      <c r="X11" s="41">
        <v>1</v>
      </c>
      <c r="Y11" s="392">
        <v>5</v>
      </c>
      <c r="Z11" s="41">
        <v>0</v>
      </c>
      <c r="AA11" s="41">
        <v>0</v>
      </c>
      <c r="AB11" s="41">
        <v>0</v>
      </c>
      <c r="AC11" s="41">
        <v>0</v>
      </c>
      <c r="AD11" s="41">
        <v>0</v>
      </c>
      <c r="AE11" s="40">
        <v>0</v>
      </c>
    </row>
    <row r="12" spans="1:31" ht="24" customHeight="1">
      <c r="A12" s="497">
        <v>2020</v>
      </c>
      <c r="B12" s="26">
        <v>3</v>
      </c>
      <c r="C12" s="41">
        <v>76</v>
      </c>
      <c r="D12" s="41">
        <v>44</v>
      </c>
      <c r="E12" s="41">
        <v>17</v>
      </c>
      <c r="F12" s="41">
        <v>27</v>
      </c>
      <c r="G12" s="41">
        <v>15</v>
      </c>
      <c r="H12" s="41">
        <v>1</v>
      </c>
      <c r="I12" s="40">
        <v>14</v>
      </c>
      <c r="J12" s="26">
        <v>1</v>
      </c>
      <c r="K12" s="41">
        <v>60</v>
      </c>
      <c r="L12" s="41">
        <v>39</v>
      </c>
      <c r="M12" s="41">
        <v>17</v>
      </c>
      <c r="N12" s="41">
        <v>22</v>
      </c>
      <c r="O12" s="41">
        <v>10</v>
      </c>
      <c r="P12" s="41">
        <v>1</v>
      </c>
      <c r="Q12" s="392">
        <v>9</v>
      </c>
      <c r="R12" s="26">
        <v>2</v>
      </c>
      <c r="S12" s="41">
        <v>16</v>
      </c>
      <c r="T12" s="41">
        <v>5</v>
      </c>
      <c r="U12" s="41">
        <v>0</v>
      </c>
      <c r="V12" s="41">
        <v>5</v>
      </c>
      <c r="W12" s="41">
        <v>5</v>
      </c>
      <c r="X12" s="41">
        <v>0</v>
      </c>
      <c r="Y12" s="392">
        <v>5</v>
      </c>
      <c r="Z12" s="41">
        <v>0</v>
      </c>
      <c r="AA12" s="41">
        <v>0</v>
      </c>
      <c r="AB12" s="41">
        <v>0</v>
      </c>
      <c r="AC12" s="41">
        <v>0</v>
      </c>
      <c r="AD12" s="41">
        <v>0</v>
      </c>
      <c r="AE12" s="40">
        <v>0</v>
      </c>
    </row>
    <row r="13" spans="1:31" ht="24" customHeight="1">
      <c r="A13" s="497">
        <v>2021</v>
      </c>
      <c r="B13" s="26">
        <v>3</v>
      </c>
      <c r="C13" s="41">
        <v>76</v>
      </c>
      <c r="D13" s="41">
        <v>41</v>
      </c>
      <c r="E13" s="41">
        <v>17</v>
      </c>
      <c r="F13" s="41">
        <v>24</v>
      </c>
      <c r="G13" s="41">
        <v>16</v>
      </c>
      <c r="H13" s="41">
        <v>5</v>
      </c>
      <c r="I13" s="40">
        <v>11</v>
      </c>
      <c r="J13" s="26">
        <v>1</v>
      </c>
      <c r="K13" s="41">
        <v>60</v>
      </c>
      <c r="L13" s="41">
        <v>36</v>
      </c>
      <c r="M13" s="41">
        <v>17</v>
      </c>
      <c r="N13" s="41">
        <v>19</v>
      </c>
      <c r="O13" s="41">
        <v>12</v>
      </c>
      <c r="P13" s="41">
        <v>4</v>
      </c>
      <c r="Q13" s="392">
        <v>8</v>
      </c>
      <c r="R13" s="26">
        <v>2</v>
      </c>
      <c r="S13" s="41">
        <v>16</v>
      </c>
      <c r="T13" s="41">
        <v>5</v>
      </c>
      <c r="U13" s="41">
        <v>0</v>
      </c>
      <c r="V13" s="41">
        <v>5</v>
      </c>
      <c r="W13" s="41">
        <v>4</v>
      </c>
      <c r="X13" s="41">
        <v>1</v>
      </c>
      <c r="Y13" s="392">
        <v>3</v>
      </c>
      <c r="Z13" s="41">
        <v>0</v>
      </c>
      <c r="AA13" s="41">
        <v>0</v>
      </c>
      <c r="AB13" s="41">
        <v>0</v>
      </c>
      <c r="AC13" s="41">
        <v>0</v>
      </c>
      <c r="AD13" s="41">
        <v>0</v>
      </c>
      <c r="AE13" s="40">
        <v>0</v>
      </c>
    </row>
    <row r="14" spans="1:31" ht="24" customHeight="1">
      <c r="A14" s="497">
        <v>2022</v>
      </c>
      <c r="B14" s="26">
        <v>3</v>
      </c>
      <c r="C14" s="41">
        <v>61</v>
      </c>
      <c r="D14" s="41">
        <v>36</v>
      </c>
      <c r="E14" s="41">
        <v>15</v>
      </c>
      <c r="F14" s="41">
        <v>21</v>
      </c>
      <c r="G14" s="41">
        <v>16</v>
      </c>
      <c r="H14" s="41">
        <v>5</v>
      </c>
      <c r="I14" s="40">
        <v>11</v>
      </c>
      <c r="J14" s="26">
        <v>1</v>
      </c>
      <c r="K14" s="41">
        <v>45</v>
      </c>
      <c r="L14" s="41">
        <v>31</v>
      </c>
      <c r="M14" s="41">
        <v>15</v>
      </c>
      <c r="N14" s="41">
        <v>16</v>
      </c>
      <c r="O14" s="41">
        <v>12</v>
      </c>
      <c r="P14" s="41">
        <v>4</v>
      </c>
      <c r="Q14" s="392">
        <v>8</v>
      </c>
      <c r="R14" s="26">
        <v>2</v>
      </c>
      <c r="S14" s="41">
        <v>16</v>
      </c>
      <c r="T14" s="41">
        <v>5</v>
      </c>
      <c r="U14" s="41">
        <v>0</v>
      </c>
      <c r="V14" s="41">
        <v>5</v>
      </c>
      <c r="W14" s="41">
        <v>4</v>
      </c>
      <c r="X14" s="41">
        <v>1</v>
      </c>
      <c r="Y14" s="392">
        <v>3</v>
      </c>
      <c r="Z14" s="41">
        <v>0</v>
      </c>
      <c r="AA14" s="41">
        <v>0</v>
      </c>
      <c r="AB14" s="41">
        <v>0</v>
      </c>
      <c r="AC14" s="41">
        <v>0</v>
      </c>
      <c r="AD14" s="41">
        <v>0</v>
      </c>
      <c r="AE14" s="40">
        <v>0</v>
      </c>
    </row>
    <row r="15" spans="1:31" ht="24" customHeight="1">
      <c r="A15" s="238">
        <v>2023</v>
      </c>
      <c r="B15" s="22">
        <v>3</v>
      </c>
      <c r="C15" s="108">
        <f>SUM(K15,S15)</f>
        <v>61</v>
      </c>
      <c r="D15" s="108">
        <f t="shared" ref="D15:I15" si="0">SUM(L15,T15)</f>
        <v>36</v>
      </c>
      <c r="E15" s="108">
        <f t="shared" si="0"/>
        <v>16</v>
      </c>
      <c r="F15" s="108">
        <f t="shared" si="0"/>
        <v>20</v>
      </c>
      <c r="G15" s="108">
        <f t="shared" si="0"/>
        <v>16</v>
      </c>
      <c r="H15" s="108">
        <f t="shared" si="0"/>
        <v>5</v>
      </c>
      <c r="I15" s="108">
        <f t="shared" si="0"/>
        <v>11</v>
      </c>
      <c r="J15" s="500">
        <v>1</v>
      </c>
      <c r="K15" s="108">
        <v>45</v>
      </c>
      <c r="L15" s="108">
        <v>31</v>
      </c>
      <c r="M15" s="108">
        <v>16</v>
      </c>
      <c r="N15" s="108">
        <v>15</v>
      </c>
      <c r="O15" s="108">
        <v>12</v>
      </c>
      <c r="P15" s="108">
        <v>4</v>
      </c>
      <c r="Q15" s="416">
        <v>8</v>
      </c>
      <c r="R15" s="22">
        <v>2</v>
      </c>
      <c r="S15" s="108">
        <v>16</v>
      </c>
      <c r="T15" s="108">
        <v>5</v>
      </c>
      <c r="U15" s="108">
        <v>0</v>
      </c>
      <c r="V15" s="108">
        <v>5</v>
      </c>
      <c r="W15" s="108">
        <v>4</v>
      </c>
      <c r="X15" s="108">
        <v>1</v>
      </c>
      <c r="Y15" s="416">
        <v>3</v>
      </c>
      <c r="Z15" s="108">
        <v>0</v>
      </c>
      <c r="AA15" s="108">
        <v>0</v>
      </c>
      <c r="AB15" s="108">
        <v>0</v>
      </c>
      <c r="AC15" s="108">
        <v>0</v>
      </c>
      <c r="AD15" s="108">
        <v>0</v>
      </c>
      <c r="AE15" s="107">
        <v>0</v>
      </c>
    </row>
    <row r="16" spans="1:31" s="49" customFormat="1" ht="15" customHeight="1">
      <c r="A16" s="4" t="s">
        <v>708</v>
      </c>
      <c r="B16" s="4"/>
      <c r="C16" s="4"/>
      <c r="D16" s="4"/>
      <c r="E16" s="4"/>
      <c r="F16" s="4"/>
      <c r="G16" s="4"/>
      <c r="H16" s="4"/>
      <c r="I16" s="4"/>
      <c r="J16" s="4"/>
      <c r="K16" s="4"/>
      <c r="L16" s="4"/>
      <c r="M16" s="4"/>
      <c r="N16" s="4"/>
      <c r="O16" s="4"/>
      <c r="P16" s="4"/>
      <c r="Q16" s="4"/>
      <c r="S16" s="4"/>
      <c r="T16" s="4"/>
      <c r="U16" s="4"/>
      <c r="V16" s="4"/>
      <c r="W16" s="4"/>
      <c r="X16" s="4"/>
      <c r="Y16" s="4"/>
      <c r="Z16" s="4"/>
      <c r="AA16" s="4"/>
      <c r="AB16" s="4"/>
      <c r="AC16" s="4"/>
      <c r="AD16" s="4"/>
      <c r="AE16" s="3" t="s">
        <v>117</v>
      </c>
    </row>
  </sheetData>
  <mergeCells count="38">
    <mergeCell ref="AE6:AE7"/>
    <mergeCell ref="W6:W7"/>
    <mergeCell ref="X6:X7"/>
    <mergeCell ref="Y6:Y7"/>
    <mergeCell ref="AA6:AA7"/>
    <mergeCell ref="AB6:AB7"/>
    <mergeCell ref="AC6:AC7"/>
    <mergeCell ref="R5:R7"/>
    <mergeCell ref="S5:V5"/>
    <mergeCell ref="W5:Y5"/>
    <mergeCell ref="Z5:Z7"/>
    <mergeCell ref="AD6:AD7"/>
    <mergeCell ref="S6:S7"/>
    <mergeCell ref="T6:V6"/>
    <mergeCell ref="I6:I7"/>
    <mergeCell ref="K6:K7"/>
    <mergeCell ref="L6:N6"/>
    <mergeCell ref="O6:O7"/>
    <mergeCell ref="K5:N5"/>
    <mergeCell ref="O5:Q5"/>
    <mergeCell ref="P6:P7"/>
    <mergeCell ref="Q6:Q7"/>
    <mergeCell ref="A2:AE2"/>
    <mergeCell ref="A4:A7"/>
    <mergeCell ref="B4:I4"/>
    <mergeCell ref="J4:Q4"/>
    <mergeCell ref="R4:Y4"/>
    <mergeCell ref="Z4:AE4"/>
    <mergeCell ref="B5:B7"/>
    <mergeCell ref="C5:F5"/>
    <mergeCell ref="G5:I5"/>
    <mergeCell ref="J5:J7"/>
    <mergeCell ref="AA5:AB5"/>
    <mergeCell ref="AC5:AE5"/>
    <mergeCell ref="C6:C7"/>
    <mergeCell ref="D6:F6"/>
    <mergeCell ref="G6:G7"/>
    <mergeCell ref="H6:H7"/>
  </mergeCells>
  <phoneticPr fontId="6" type="noConversion"/>
  <printOptions horizontalCentered="1"/>
  <pageMargins left="0.78740157480314965" right="0.78740157480314965" top="0.98425196850393704" bottom="0.98425196850393704" header="0" footer="0.59055118110236227"/>
  <pageSetup paperSize="9" scale="53" firstPageNumber="136"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4"/>
  <sheetViews>
    <sheetView view="pageBreakPreview" topLeftCell="A4" zoomScaleNormal="100" zoomScaleSheetLayoutView="100" workbookViewId="0">
      <selection activeCell="I16" sqref="I16"/>
    </sheetView>
  </sheetViews>
  <sheetFormatPr defaultColWidth="11.42578125" defaultRowHeight="13.5"/>
  <cols>
    <col min="1" max="1" width="11.28515625" style="17" customWidth="1"/>
    <col min="2" max="11" width="13.85546875" style="17" customWidth="1"/>
    <col min="12" max="16384" width="11.42578125" style="17"/>
  </cols>
  <sheetData>
    <row r="1" spans="1:27"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s="31" customFormat="1" ht="30" customHeight="1">
      <c r="A2" s="518" t="s">
        <v>66</v>
      </c>
      <c r="B2" s="518"/>
      <c r="C2" s="518"/>
      <c r="D2" s="518"/>
      <c r="E2" s="518"/>
      <c r="F2" s="518"/>
      <c r="G2" s="518"/>
      <c r="H2" s="518"/>
      <c r="I2" s="518"/>
      <c r="J2" s="518"/>
      <c r="K2" s="518"/>
      <c r="L2" s="32"/>
    </row>
    <row r="3" spans="1:27" s="18" customFormat="1" ht="15" customHeight="1">
      <c r="A3" s="30" t="s">
        <v>65</v>
      </c>
      <c r="B3" s="19"/>
      <c r="C3" s="19"/>
      <c r="D3" s="19"/>
      <c r="E3" s="19"/>
      <c r="G3" s="30"/>
      <c r="H3" s="30"/>
      <c r="I3" s="30"/>
      <c r="J3" s="30"/>
      <c r="K3" s="29" t="s">
        <v>64</v>
      </c>
    </row>
    <row r="4" spans="1:27" ht="65.25" customHeight="1" thickBot="1">
      <c r="A4" s="341" t="s">
        <v>297</v>
      </c>
      <c r="B4" s="176" t="s">
        <v>62</v>
      </c>
      <c r="C4" s="177" t="s">
        <v>61</v>
      </c>
      <c r="D4" s="177" t="s">
        <v>60</v>
      </c>
      <c r="E4" s="178" t="s">
        <v>59</v>
      </c>
      <c r="F4" s="179" t="s">
        <v>58</v>
      </c>
      <c r="G4" s="178" t="s">
        <v>57</v>
      </c>
      <c r="H4" s="178" t="s">
        <v>56</v>
      </c>
      <c r="I4" s="178" t="s">
        <v>55</v>
      </c>
      <c r="J4" s="178" t="s">
        <v>54</v>
      </c>
      <c r="K4" s="178" t="s">
        <v>53</v>
      </c>
    </row>
    <row r="5" spans="1:27" ht="24.75" hidden="1" customHeight="1" thickTop="1">
      <c r="A5" s="350">
        <v>2016</v>
      </c>
      <c r="B5" s="26">
        <f t="shared" ref="B5:B10" si="0">SUM(C5:K5)</f>
        <v>1250</v>
      </c>
      <c r="C5" s="10">
        <v>155</v>
      </c>
      <c r="D5" s="25">
        <v>31</v>
      </c>
      <c r="E5" s="25">
        <v>27</v>
      </c>
      <c r="F5" s="25">
        <v>20</v>
      </c>
      <c r="G5" s="25">
        <v>0</v>
      </c>
      <c r="H5" s="25">
        <v>320</v>
      </c>
      <c r="I5" s="25">
        <v>619</v>
      </c>
      <c r="J5" s="25">
        <v>78</v>
      </c>
      <c r="K5" s="24">
        <v>0</v>
      </c>
    </row>
    <row r="6" spans="1:27" ht="24.75" hidden="1" customHeight="1">
      <c r="A6" s="350">
        <v>2017</v>
      </c>
      <c r="B6" s="26">
        <f t="shared" si="0"/>
        <v>1440</v>
      </c>
      <c r="C6" s="10">
        <v>163</v>
      </c>
      <c r="D6" s="25">
        <v>37</v>
      </c>
      <c r="E6" s="25">
        <v>45</v>
      </c>
      <c r="F6" s="25">
        <v>17</v>
      </c>
      <c r="G6" s="25">
        <v>0</v>
      </c>
      <c r="H6" s="25">
        <v>412</v>
      </c>
      <c r="I6" s="25">
        <v>682</v>
      </c>
      <c r="J6" s="25">
        <v>79</v>
      </c>
      <c r="K6" s="24">
        <v>5</v>
      </c>
    </row>
    <row r="7" spans="1:27" ht="24.75" hidden="1" customHeight="1" thickTop="1">
      <c r="A7" s="350">
        <v>2018</v>
      </c>
      <c r="B7" s="286">
        <f t="shared" si="0"/>
        <v>1747</v>
      </c>
      <c r="C7" s="382">
        <v>193</v>
      </c>
      <c r="D7" s="386">
        <v>42</v>
      </c>
      <c r="E7" s="386">
        <v>56</v>
      </c>
      <c r="F7" s="386">
        <v>18</v>
      </c>
      <c r="G7" s="386">
        <v>0</v>
      </c>
      <c r="H7" s="386">
        <v>510</v>
      </c>
      <c r="I7" s="386">
        <v>688</v>
      </c>
      <c r="J7" s="386">
        <v>231</v>
      </c>
      <c r="K7" s="24">
        <v>9</v>
      </c>
    </row>
    <row r="8" spans="1:27" ht="24.75" customHeight="1" thickTop="1">
      <c r="A8" s="350">
        <v>2019</v>
      </c>
      <c r="B8" s="286">
        <f t="shared" si="0"/>
        <v>1727</v>
      </c>
      <c r="C8" s="353">
        <v>191</v>
      </c>
      <c r="D8" s="366">
        <v>45</v>
      </c>
      <c r="E8" s="366">
        <v>67</v>
      </c>
      <c r="F8" s="366">
        <v>19</v>
      </c>
      <c r="G8" s="366">
        <v>0</v>
      </c>
      <c r="H8" s="366">
        <v>432</v>
      </c>
      <c r="I8" s="366">
        <v>704</v>
      </c>
      <c r="J8" s="366">
        <v>260</v>
      </c>
      <c r="K8" s="27">
        <v>9</v>
      </c>
    </row>
    <row r="9" spans="1:27" ht="24.75" customHeight="1">
      <c r="A9" s="350">
        <v>2020</v>
      </c>
      <c r="B9" s="286">
        <f t="shared" si="0"/>
        <v>1641</v>
      </c>
      <c r="C9" s="382">
        <v>200</v>
      </c>
      <c r="D9" s="386">
        <v>45</v>
      </c>
      <c r="E9" s="386">
        <v>67</v>
      </c>
      <c r="F9" s="386">
        <v>20</v>
      </c>
      <c r="G9" s="386">
        <v>0</v>
      </c>
      <c r="H9" s="386">
        <v>405</v>
      </c>
      <c r="I9" s="386">
        <v>626</v>
      </c>
      <c r="J9" s="386">
        <v>269</v>
      </c>
      <c r="K9" s="24">
        <v>9</v>
      </c>
    </row>
    <row r="10" spans="1:27" ht="24.75" customHeight="1">
      <c r="A10" s="350">
        <v>2021</v>
      </c>
      <c r="B10" s="286">
        <f t="shared" si="0"/>
        <v>1875</v>
      </c>
      <c r="C10" s="382">
        <v>209</v>
      </c>
      <c r="D10" s="386">
        <v>45</v>
      </c>
      <c r="E10" s="386">
        <v>65</v>
      </c>
      <c r="F10" s="386">
        <v>91</v>
      </c>
      <c r="G10" s="386">
        <v>0</v>
      </c>
      <c r="H10" s="386">
        <v>482</v>
      </c>
      <c r="I10" s="386">
        <v>687</v>
      </c>
      <c r="J10" s="386">
        <v>286</v>
      </c>
      <c r="K10" s="24">
        <v>10</v>
      </c>
    </row>
    <row r="11" spans="1:27" ht="24.75" customHeight="1">
      <c r="A11" s="435">
        <v>2022</v>
      </c>
      <c r="B11" s="389">
        <v>1868</v>
      </c>
      <c r="C11" s="385">
        <v>208</v>
      </c>
      <c r="D11" s="385">
        <v>45</v>
      </c>
      <c r="E11" s="385">
        <v>70</v>
      </c>
      <c r="F11" s="385">
        <v>88</v>
      </c>
      <c r="G11" s="385">
        <v>0</v>
      </c>
      <c r="H11" s="385">
        <v>518</v>
      </c>
      <c r="I11" s="385">
        <v>640</v>
      </c>
      <c r="J11" s="385">
        <v>289</v>
      </c>
      <c r="K11" s="104">
        <v>10</v>
      </c>
    </row>
    <row r="12" spans="1:27" s="21" customFormat="1" ht="24.75" customHeight="1">
      <c r="A12" s="260">
        <v>2023</v>
      </c>
      <c r="B12" s="387">
        <v>1896</v>
      </c>
      <c r="C12" s="383">
        <v>214</v>
      </c>
      <c r="D12" s="383">
        <v>48</v>
      </c>
      <c r="E12" s="383">
        <v>72</v>
      </c>
      <c r="F12" s="383">
        <v>88</v>
      </c>
      <c r="G12" s="383">
        <v>0</v>
      </c>
      <c r="H12" s="383">
        <v>546</v>
      </c>
      <c r="I12" s="383">
        <v>638</v>
      </c>
      <c r="J12" s="383">
        <v>284</v>
      </c>
      <c r="K12" s="259">
        <v>6</v>
      </c>
    </row>
    <row r="13" spans="1:27" ht="24.75" customHeight="1">
      <c r="A13" s="261" t="s">
        <v>52</v>
      </c>
      <c r="B13" s="388">
        <v>240</v>
      </c>
      <c r="C13" s="384">
        <v>21</v>
      </c>
      <c r="D13" s="384">
        <v>5</v>
      </c>
      <c r="E13" s="384">
        <v>6</v>
      </c>
      <c r="F13" s="384">
        <v>10</v>
      </c>
      <c r="G13" s="384">
        <v>0</v>
      </c>
      <c r="H13" s="384">
        <v>63</v>
      </c>
      <c r="I13" s="384">
        <v>95</v>
      </c>
      <c r="J13" s="384">
        <v>39</v>
      </c>
      <c r="K13" s="102">
        <v>1</v>
      </c>
    </row>
    <row r="14" spans="1:27" ht="24.75" customHeight="1">
      <c r="A14" s="261" t="s">
        <v>26</v>
      </c>
      <c r="B14" s="389">
        <v>22</v>
      </c>
      <c r="C14" s="385">
        <v>3</v>
      </c>
      <c r="D14" s="385">
        <v>1</v>
      </c>
      <c r="E14" s="385">
        <v>1</v>
      </c>
      <c r="F14" s="385">
        <v>2</v>
      </c>
      <c r="G14" s="385">
        <v>0</v>
      </c>
      <c r="H14" s="385">
        <v>2</v>
      </c>
      <c r="I14" s="385">
        <v>7</v>
      </c>
      <c r="J14" s="385">
        <v>6</v>
      </c>
      <c r="K14" s="104">
        <v>0</v>
      </c>
    </row>
    <row r="15" spans="1:27" ht="24.75" customHeight="1">
      <c r="A15" s="261" t="s">
        <v>25</v>
      </c>
      <c r="B15" s="389">
        <v>14</v>
      </c>
      <c r="C15" s="385">
        <v>5</v>
      </c>
      <c r="D15" s="385">
        <v>0</v>
      </c>
      <c r="E15" s="385">
        <v>2</v>
      </c>
      <c r="F15" s="385">
        <v>1</v>
      </c>
      <c r="G15" s="385">
        <v>0</v>
      </c>
      <c r="H15" s="385">
        <v>2</v>
      </c>
      <c r="I15" s="385">
        <v>3</v>
      </c>
      <c r="J15" s="385">
        <v>1</v>
      </c>
      <c r="K15" s="104">
        <v>0</v>
      </c>
    </row>
    <row r="16" spans="1:27" ht="24.75" customHeight="1">
      <c r="A16" s="261" t="s">
        <v>24</v>
      </c>
      <c r="B16" s="389">
        <v>8</v>
      </c>
      <c r="C16" s="385">
        <v>1</v>
      </c>
      <c r="D16" s="385">
        <v>0</v>
      </c>
      <c r="E16" s="385">
        <v>1</v>
      </c>
      <c r="F16" s="385">
        <v>0</v>
      </c>
      <c r="G16" s="385">
        <v>0</v>
      </c>
      <c r="H16" s="385">
        <v>1</v>
      </c>
      <c r="I16" s="385">
        <v>3</v>
      </c>
      <c r="J16" s="385">
        <v>2</v>
      </c>
      <c r="K16" s="104">
        <v>0</v>
      </c>
    </row>
    <row r="17" spans="1:11" ht="24.75" customHeight="1">
      <c r="A17" s="261" t="s">
        <v>23</v>
      </c>
      <c r="B17" s="388">
        <v>23</v>
      </c>
      <c r="C17" s="384">
        <v>4</v>
      </c>
      <c r="D17" s="384">
        <v>1</v>
      </c>
      <c r="E17" s="384">
        <v>1</v>
      </c>
      <c r="F17" s="384">
        <v>3</v>
      </c>
      <c r="G17" s="384">
        <v>0</v>
      </c>
      <c r="H17" s="384">
        <v>2</v>
      </c>
      <c r="I17" s="384">
        <v>7</v>
      </c>
      <c r="J17" s="384">
        <v>5</v>
      </c>
      <c r="K17" s="102">
        <v>0</v>
      </c>
    </row>
    <row r="18" spans="1:11" ht="24.75" customHeight="1">
      <c r="A18" s="261" t="s">
        <v>22</v>
      </c>
      <c r="B18" s="389">
        <v>17</v>
      </c>
      <c r="C18" s="385">
        <v>2</v>
      </c>
      <c r="D18" s="385">
        <v>0</v>
      </c>
      <c r="E18" s="385">
        <v>1</v>
      </c>
      <c r="F18" s="385">
        <v>1</v>
      </c>
      <c r="G18" s="385">
        <v>0</v>
      </c>
      <c r="H18" s="385">
        <v>3</v>
      </c>
      <c r="I18" s="385">
        <v>5</v>
      </c>
      <c r="J18" s="385">
        <v>5</v>
      </c>
      <c r="K18" s="104">
        <v>0</v>
      </c>
    </row>
    <row r="19" spans="1:11" ht="24.75" customHeight="1">
      <c r="A19" s="261" t="s">
        <v>21</v>
      </c>
      <c r="B19" s="389">
        <v>29</v>
      </c>
      <c r="C19" s="385">
        <v>4</v>
      </c>
      <c r="D19" s="385">
        <v>2</v>
      </c>
      <c r="E19" s="385">
        <v>1</v>
      </c>
      <c r="F19" s="385">
        <v>3</v>
      </c>
      <c r="G19" s="385">
        <v>0</v>
      </c>
      <c r="H19" s="385">
        <v>3</v>
      </c>
      <c r="I19" s="385">
        <v>8</v>
      </c>
      <c r="J19" s="385">
        <v>8</v>
      </c>
      <c r="K19" s="104">
        <v>0</v>
      </c>
    </row>
    <row r="20" spans="1:11" ht="24.75" customHeight="1">
      <c r="A20" s="261" t="s">
        <v>20</v>
      </c>
      <c r="B20" s="389">
        <v>8</v>
      </c>
      <c r="C20" s="385">
        <v>1</v>
      </c>
      <c r="D20" s="385">
        <v>0</v>
      </c>
      <c r="E20" s="385">
        <v>1</v>
      </c>
      <c r="F20" s="385">
        <v>0</v>
      </c>
      <c r="G20" s="385">
        <v>0</v>
      </c>
      <c r="H20" s="385">
        <v>2</v>
      </c>
      <c r="I20" s="385">
        <v>2</v>
      </c>
      <c r="J20" s="385">
        <v>2</v>
      </c>
      <c r="K20" s="104">
        <v>0</v>
      </c>
    </row>
    <row r="21" spans="1:11" ht="24.75" customHeight="1">
      <c r="A21" s="261" t="s">
        <v>19</v>
      </c>
      <c r="B21" s="388">
        <v>99</v>
      </c>
      <c r="C21" s="384">
        <v>8</v>
      </c>
      <c r="D21" s="384">
        <v>0</v>
      </c>
      <c r="E21" s="384">
        <v>5</v>
      </c>
      <c r="F21" s="384">
        <v>2</v>
      </c>
      <c r="G21" s="384">
        <v>0</v>
      </c>
      <c r="H21" s="384">
        <v>28</v>
      </c>
      <c r="I21" s="384">
        <v>49</v>
      </c>
      <c r="J21" s="384">
        <v>7</v>
      </c>
      <c r="K21" s="102">
        <v>0</v>
      </c>
    </row>
    <row r="22" spans="1:11" ht="24.75" customHeight="1">
      <c r="A22" s="261" t="s">
        <v>18</v>
      </c>
      <c r="B22" s="389">
        <v>170</v>
      </c>
      <c r="C22" s="385">
        <v>14</v>
      </c>
      <c r="D22" s="385">
        <v>0</v>
      </c>
      <c r="E22" s="385">
        <v>7</v>
      </c>
      <c r="F22" s="385">
        <v>4</v>
      </c>
      <c r="G22" s="385">
        <v>0</v>
      </c>
      <c r="H22" s="385">
        <v>50</v>
      </c>
      <c r="I22" s="385">
        <v>83</v>
      </c>
      <c r="J22" s="385">
        <v>12</v>
      </c>
      <c r="K22" s="104">
        <v>0</v>
      </c>
    </row>
    <row r="23" spans="1:11" ht="24.75" customHeight="1">
      <c r="A23" s="261" t="s">
        <v>17</v>
      </c>
      <c r="B23" s="389">
        <v>197</v>
      </c>
      <c r="C23" s="385">
        <v>26</v>
      </c>
      <c r="D23" s="385">
        <v>1</v>
      </c>
      <c r="E23" s="385">
        <v>1</v>
      </c>
      <c r="F23" s="385">
        <v>5</v>
      </c>
      <c r="G23" s="385">
        <v>0</v>
      </c>
      <c r="H23" s="385">
        <v>86</v>
      </c>
      <c r="I23" s="385">
        <v>66</v>
      </c>
      <c r="J23" s="385">
        <v>12</v>
      </c>
      <c r="K23" s="104">
        <v>0</v>
      </c>
    </row>
    <row r="24" spans="1:11" ht="24.75" customHeight="1">
      <c r="A24" s="261" t="s">
        <v>16</v>
      </c>
      <c r="B24" s="389">
        <v>9</v>
      </c>
      <c r="C24" s="385">
        <v>1</v>
      </c>
      <c r="D24" s="385">
        <v>0</v>
      </c>
      <c r="E24" s="385">
        <v>1</v>
      </c>
      <c r="F24" s="385">
        <v>0</v>
      </c>
      <c r="G24" s="385">
        <v>0</v>
      </c>
      <c r="H24" s="385">
        <v>4</v>
      </c>
      <c r="I24" s="385">
        <v>1</v>
      </c>
      <c r="J24" s="385">
        <v>2</v>
      </c>
      <c r="K24" s="104">
        <v>0</v>
      </c>
    </row>
    <row r="25" spans="1:11" ht="24.75" customHeight="1">
      <c r="A25" s="261" t="s">
        <v>15</v>
      </c>
      <c r="B25" s="388">
        <v>17</v>
      </c>
      <c r="C25" s="384">
        <v>3</v>
      </c>
      <c r="D25" s="384">
        <v>1</v>
      </c>
      <c r="E25" s="384">
        <v>0</v>
      </c>
      <c r="F25" s="384">
        <v>2</v>
      </c>
      <c r="G25" s="384">
        <v>0</v>
      </c>
      <c r="H25" s="384">
        <v>3</v>
      </c>
      <c r="I25" s="384">
        <v>5</v>
      </c>
      <c r="J25" s="384">
        <v>3</v>
      </c>
      <c r="K25" s="102">
        <v>0</v>
      </c>
    </row>
    <row r="26" spans="1:11" ht="24.75" customHeight="1">
      <c r="A26" s="261" t="s">
        <v>14</v>
      </c>
      <c r="B26" s="389">
        <v>9</v>
      </c>
      <c r="C26" s="385">
        <v>1</v>
      </c>
      <c r="D26" s="385">
        <v>1</v>
      </c>
      <c r="E26" s="385">
        <v>1</v>
      </c>
      <c r="F26" s="385">
        <v>1</v>
      </c>
      <c r="G26" s="385">
        <v>0</v>
      </c>
      <c r="H26" s="385">
        <v>0</v>
      </c>
      <c r="I26" s="385">
        <v>4</v>
      </c>
      <c r="J26" s="385">
        <v>1</v>
      </c>
      <c r="K26" s="104">
        <v>0</v>
      </c>
    </row>
    <row r="27" spans="1:11" ht="24.75" customHeight="1">
      <c r="A27" s="261" t="s">
        <v>13</v>
      </c>
      <c r="B27" s="389">
        <v>2</v>
      </c>
      <c r="C27" s="385">
        <v>1</v>
      </c>
      <c r="D27" s="385">
        <v>0</v>
      </c>
      <c r="E27" s="385">
        <v>0</v>
      </c>
      <c r="F27" s="385">
        <v>0</v>
      </c>
      <c r="G27" s="385">
        <v>0</v>
      </c>
      <c r="H27" s="385">
        <v>0</v>
      </c>
      <c r="I27" s="385">
        <v>1</v>
      </c>
      <c r="J27" s="385">
        <v>0</v>
      </c>
      <c r="K27" s="104">
        <v>0</v>
      </c>
    </row>
    <row r="28" spans="1:11" ht="24.75" customHeight="1">
      <c r="A28" s="261" t="s">
        <v>12</v>
      </c>
      <c r="B28" s="389">
        <v>20</v>
      </c>
      <c r="C28" s="385">
        <v>2</v>
      </c>
      <c r="D28" s="385">
        <v>0</v>
      </c>
      <c r="E28" s="385">
        <v>3</v>
      </c>
      <c r="F28" s="385">
        <v>0</v>
      </c>
      <c r="G28" s="385">
        <v>0</v>
      </c>
      <c r="H28" s="385">
        <v>4</v>
      </c>
      <c r="I28" s="385">
        <v>7</v>
      </c>
      <c r="J28" s="385">
        <v>4</v>
      </c>
      <c r="K28" s="104">
        <v>0</v>
      </c>
    </row>
    <row r="29" spans="1:11" ht="24.75" customHeight="1">
      <c r="A29" s="261" t="s">
        <v>11</v>
      </c>
      <c r="B29" s="388">
        <v>397</v>
      </c>
      <c r="C29" s="384">
        <v>53</v>
      </c>
      <c r="D29" s="384">
        <v>16</v>
      </c>
      <c r="E29" s="384">
        <v>7</v>
      </c>
      <c r="F29" s="384">
        <v>20</v>
      </c>
      <c r="G29" s="384">
        <v>0</v>
      </c>
      <c r="H29" s="384">
        <v>105</v>
      </c>
      <c r="I29" s="384">
        <v>126</v>
      </c>
      <c r="J29" s="384">
        <v>68</v>
      </c>
      <c r="K29" s="102">
        <v>2</v>
      </c>
    </row>
    <row r="30" spans="1:11" ht="24.75" customHeight="1">
      <c r="A30" s="261" t="s">
        <v>10</v>
      </c>
      <c r="B30" s="389">
        <v>6</v>
      </c>
      <c r="C30" s="385">
        <v>1</v>
      </c>
      <c r="D30" s="385">
        <v>0</v>
      </c>
      <c r="E30" s="385">
        <v>0</v>
      </c>
      <c r="F30" s="385">
        <v>1</v>
      </c>
      <c r="G30" s="385">
        <v>0</v>
      </c>
      <c r="H30" s="385">
        <v>0</v>
      </c>
      <c r="I30" s="385">
        <v>2</v>
      </c>
      <c r="J30" s="385">
        <v>2</v>
      </c>
      <c r="K30" s="104">
        <v>0</v>
      </c>
    </row>
    <row r="31" spans="1:11" ht="24.75" customHeight="1">
      <c r="A31" s="261" t="s">
        <v>9</v>
      </c>
      <c r="B31" s="389">
        <v>175</v>
      </c>
      <c r="C31" s="385">
        <v>13</v>
      </c>
      <c r="D31" s="385">
        <v>4</v>
      </c>
      <c r="E31" s="385">
        <v>8</v>
      </c>
      <c r="F31" s="385">
        <v>9</v>
      </c>
      <c r="G31" s="385">
        <v>0</v>
      </c>
      <c r="H31" s="385">
        <v>34</v>
      </c>
      <c r="I31" s="385">
        <v>76</v>
      </c>
      <c r="J31" s="385">
        <v>30</v>
      </c>
      <c r="K31" s="104">
        <v>1</v>
      </c>
    </row>
    <row r="32" spans="1:11" ht="24.75" customHeight="1">
      <c r="A32" s="262" t="s">
        <v>8</v>
      </c>
      <c r="B32" s="485">
        <v>434</v>
      </c>
      <c r="C32" s="486">
        <v>50</v>
      </c>
      <c r="D32" s="486">
        <v>16</v>
      </c>
      <c r="E32" s="486">
        <v>25</v>
      </c>
      <c r="F32" s="486">
        <v>24</v>
      </c>
      <c r="G32" s="486">
        <v>0</v>
      </c>
      <c r="H32" s="486">
        <v>154</v>
      </c>
      <c r="I32" s="486">
        <v>88</v>
      </c>
      <c r="J32" s="486">
        <v>75</v>
      </c>
      <c r="K32" s="487">
        <v>2</v>
      </c>
    </row>
    <row r="33" spans="1:11" s="18" customFormat="1" ht="26.25" customHeight="1">
      <c r="A33" s="519" t="s">
        <v>701</v>
      </c>
      <c r="B33" s="519"/>
      <c r="C33" s="519"/>
      <c r="D33" s="519"/>
      <c r="E33" s="519"/>
      <c r="F33" s="519"/>
      <c r="G33" s="519"/>
      <c r="H33" s="519"/>
      <c r="I33" s="519"/>
      <c r="J33" s="519"/>
      <c r="K33" s="519"/>
    </row>
    <row r="34" spans="1:11" s="18" customFormat="1" ht="12.95" customHeight="1">
      <c r="A34" s="4" t="s">
        <v>762</v>
      </c>
      <c r="B34" s="20"/>
      <c r="C34" s="20"/>
      <c r="D34" s="20"/>
      <c r="E34" s="20"/>
      <c r="G34" s="19"/>
      <c r="H34" s="19"/>
      <c r="I34" s="19"/>
      <c r="J34" s="19"/>
      <c r="K34" s="3" t="s">
        <v>761</v>
      </c>
    </row>
  </sheetData>
  <mergeCells count="2">
    <mergeCell ref="A2:K2"/>
    <mergeCell ref="A33:K33"/>
  </mergeCells>
  <phoneticPr fontId="6" type="noConversion"/>
  <printOptions horizontalCentered="1"/>
  <pageMargins left="0.78740157480314965" right="0.78740157480314965" top="0.98425196850393704" bottom="0.98425196850393704" header="0" footer="0.59055118110236227"/>
  <pageSetup paperSize="9" scale="88" firstPageNumber="136" pageOrder="overThenDown" orientation="landscape"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16"/>
  <sheetViews>
    <sheetView view="pageBreakPreview" zoomScaleNormal="100" zoomScaleSheetLayoutView="100" workbookViewId="0">
      <selection activeCell="H11" sqref="H11"/>
    </sheetView>
  </sheetViews>
  <sheetFormatPr defaultColWidth="11.42578125" defaultRowHeight="13.5"/>
  <cols>
    <col min="1" max="1" width="11.28515625" style="1" customWidth="1"/>
    <col min="2" max="25" width="8.140625" style="1" customWidth="1"/>
    <col min="26"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731</v>
      </c>
      <c r="B2" s="501"/>
      <c r="C2" s="501"/>
      <c r="D2" s="501"/>
      <c r="E2" s="501"/>
      <c r="F2" s="501"/>
      <c r="G2" s="501"/>
      <c r="H2" s="501"/>
      <c r="I2" s="501"/>
      <c r="J2" s="501"/>
      <c r="K2" s="501"/>
      <c r="L2" s="501"/>
      <c r="M2" s="501"/>
      <c r="N2" s="501"/>
      <c r="O2" s="501"/>
      <c r="P2" s="501"/>
      <c r="Q2" s="501"/>
      <c r="R2" s="501"/>
      <c r="S2" s="501"/>
      <c r="T2" s="501"/>
      <c r="U2" s="501"/>
      <c r="V2" s="501"/>
      <c r="W2" s="501"/>
      <c r="X2" s="501"/>
      <c r="Y2" s="501"/>
      <c r="Z2" s="42"/>
    </row>
    <row r="3" spans="1:27" s="49" customFormat="1" ht="15" customHeight="1">
      <c r="A3" s="13" t="s">
        <v>139</v>
      </c>
      <c r="B3" s="13"/>
      <c r="C3" s="13"/>
      <c r="D3" s="13"/>
      <c r="E3" s="13"/>
      <c r="F3" s="13"/>
      <c r="G3" s="13"/>
      <c r="H3" s="13"/>
      <c r="I3" s="13"/>
      <c r="J3" s="13"/>
      <c r="K3" s="13"/>
      <c r="L3" s="13"/>
      <c r="N3" s="13"/>
      <c r="O3" s="13"/>
      <c r="P3" s="13"/>
      <c r="Q3" s="13"/>
      <c r="R3" s="13"/>
      <c r="S3" s="13"/>
      <c r="T3" s="13"/>
      <c r="U3" s="13"/>
      <c r="V3" s="13"/>
      <c r="W3" s="13"/>
      <c r="X3" s="13"/>
      <c r="Y3" s="12" t="s">
        <v>91</v>
      </c>
    </row>
    <row r="4" spans="1:27" ht="42" customHeight="1">
      <c r="A4" s="555" t="s">
        <v>138</v>
      </c>
      <c r="B4" s="529" t="s">
        <v>137</v>
      </c>
      <c r="C4" s="529"/>
      <c r="D4" s="529"/>
      <c r="E4" s="529"/>
      <c r="F4" s="529"/>
      <c r="G4" s="529"/>
      <c r="H4" s="529"/>
      <c r="I4" s="545"/>
      <c r="J4" s="528" t="s">
        <v>136</v>
      </c>
      <c r="K4" s="529"/>
      <c r="L4" s="529"/>
      <c r="M4" s="529"/>
      <c r="N4" s="529"/>
      <c r="O4" s="529"/>
      <c r="P4" s="529"/>
      <c r="Q4" s="545"/>
      <c r="R4" s="528" t="s">
        <v>135</v>
      </c>
      <c r="S4" s="529"/>
      <c r="T4" s="529"/>
      <c r="U4" s="529"/>
      <c r="V4" s="529"/>
      <c r="W4" s="529"/>
      <c r="X4" s="529"/>
      <c r="Y4" s="545"/>
    </row>
    <row r="5" spans="1:27" ht="24.95" customHeight="1">
      <c r="A5" s="555"/>
      <c r="B5" s="529" t="s">
        <v>134</v>
      </c>
      <c r="C5" s="544" t="s">
        <v>133</v>
      </c>
      <c r="D5" s="537"/>
      <c r="E5" s="537"/>
      <c r="F5" s="538"/>
      <c r="G5" s="528" t="s">
        <v>132</v>
      </c>
      <c r="H5" s="529"/>
      <c r="I5" s="545"/>
      <c r="J5" s="528" t="s">
        <v>131</v>
      </c>
      <c r="K5" s="528" t="s">
        <v>130</v>
      </c>
      <c r="L5" s="529"/>
      <c r="M5" s="529"/>
      <c r="N5" s="545"/>
      <c r="O5" s="528" t="s">
        <v>127</v>
      </c>
      <c r="P5" s="529"/>
      <c r="Q5" s="545"/>
      <c r="R5" s="528" t="s">
        <v>129</v>
      </c>
      <c r="S5" s="528" t="s">
        <v>128</v>
      </c>
      <c r="T5" s="529"/>
      <c r="U5" s="529"/>
      <c r="V5" s="545"/>
      <c r="W5" s="528" t="s">
        <v>127</v>
      </c>
      <c r="X5" s="529"/>
      <c r="Y5" s="545"/>
    </row>
    <row r="6" spans="1:27" ht="27" customHeight="1">
      <c r="A6" s="555"/>
      <c r="B6" s="591"/>
      <c r="C6" s="590" t="s">
        <v>126</v>
      </c>
      <c r="D6" s="528" t="s">
        <v>124</v>
      </c>
      <c r="E6" s="529"/>
      <c r="F6" s="545"/>
      <c r="G6" s="618"/>
      <c r="H6" s="522" t="s">
        <v>119</v>
      </c>
      <c r="I6" s="522" t="s">
        <v>125</v>
      </c>
      <c r="J6" s="590"/>
      <c r="K6" s="522" t="s">
        <v>123</v>
      </c>
      <c r="L6" s="528" t="s">
        <v>124</v>
      </c>
      <c r="M6" s="529"/>
      <c r="N6" s="545"/>
      <c r="O6" s="618"/>
      <c r="P6" s="522" t="s">
        <v>121</v>
      </c>
      <c r="Q6" s="522" t="s">
        <v>120</v>
      </c>
      <c r="R6" s="590"/>
      <c r="S6" s="522" t="s">
        <v>123</v>
      </c>
      <c r="T6" s="528" t="s">
        <v>122</v>
      </c>
      <c r="U6" s="529"/>
      <c r="V6" s="545"/>
      <c r="W6" s="348"/>
      <c r="X6" s="522" t="s">
        <v>121</v>
      </c>
      <c r="Y6" s="522" t="s">
        <v>118</v>
      </c>
    </row>
    <row r="7" spans="1:27" ht="30" customHeight="1" thickBot="1">
      <c r="A7" s="556"/>
      <c r="B7" s="546"/>
      <c r="C7" s="547"/>
      <c r="D7" s="208"/>
      <c r="E7" s="336" t="s">
        <v>121</v>
      </c>
      <c r="F7" s="336" t="s">
        <v>120</v>
      </c>
      <c r="G7" s="547"/>
      <c r="H7" s="523"/>
      <c r="I7" s="523"/>
      <c r="J7" s="547"/>
      <c r="K7" s="523"/>
      <c r="L7" s="188"/>
      <c r="M7" s="336" t="s">
        <v>84</v>
      </c>
      <c r="N7" s="336" t="s">
        <v>118</v>
      </c>
      <c r="O7" s="547"/>
      <c r="P7" s="523"/>
      <c r="Q7" s="523"/>
      <c r="R7" s="547"/>
      <c r="S7" s="523"/>
      <c r="T7" s="199"/>
      <c r="U7" s="336" t="s">
        <v>119</v>
      </c>
      <c r="V7" s="336" t="s">
        <v>118</v>
      </c>
      <c r="W7" s="199"/>
      <c r="X7" s="523"/>
      <c r="Y7" s="523"/>
    </row>
    <row r="8" spans="1:27" ht="30" hidden="1" customHeight="1" thickTop="1">
      <c r="A8" s="231">
        <v>2016</v>
      </c>
      <c r="B8" s="52">
        <v>18</v>
      </c>
      <c r="C8" s="52">
        <v>493</v>
      </c>
      <c r="D8" s="52">
        <v>449</v>
      </c>
      <c r="E8" s="52">
        <v>91</v>
      </c>
      <c r="F8" s="52">
        <v>358</v>
      </c>
      <c r="G8" s="52">
        <v>310</v>
      </c>
      <c r="H8" s="52">
        <v>52</v>
      </c>
      <c r="I8" s="52">
        <v>258</v>
      </c>
      <c r="J8" s="52">
        <v>12</v>
      </c>
      <c r="K8" s="52">
        <v>439</v>
      </c>
      <c r="L8" s="52">
        <v>403</v>
      </c>
      <c r="M8" s="52">
        <v>83</v>
      </c>
      <c r="N8" s="52">
        <v>320</v>
      </c>
      <c r="O8" s="52">
        <v>279</v>
      </c>
      <c r="P8" s="52">
        <v>44</v>
      </c>
      <c r="Q8" s="52">
        <v>235</v>
      </c>
      <c r="R8" s="52">
        <v>6</v>
      </c>
      <c r="S8" s="52">
        <v>54</v>
      </c>
      <c r="T8" s="52">
        <v>46</v>
      </c>
      <c r="U8" s="52">
        <v>8</v>
      </c>
      <c r="V8" s="52">
        <v>38</v>
      </c>
      <c r="W8" s="52">
        <v>31</v>
      </c>
      <c r="X8" s="52">
        <v>8</v>
      </c>
      <c r="Y8" s="53">
        <v>23</v>
      </c>
    </row>
    <row r="9" spans="1:27" ht="30" hidden="1" customHeight="1">
      <c r="A9" s="231">
        <v>2017</v>
      </c>
      <c r="B9" s="52">
        <v>20</v>
      </c>
      <c r="C9" s="52">
        <v>603</v>
      </c>
      <c r="D9" s="52">
        <v>473</v>
      </c>
      <c r="E9" s="52">
        <v>106</v>
      </c>
      <c r="F9" s="52">
        <v>367</v>
      </c>
      <c r="G9" s="52">
        <v>309</v>
      </c>
      <c r="H9" s="52">
        <v>53</v>
      </c>
      <c r="I9" s="52">
        <v>256</v>
      </c>
      <c r="J9" s="52">
        <v>14</v>
      </c>
      <c r="K9" s="52">
        <v>549</v>
      </c>
      <c r="L9" s="52">
        <v>427</v>
      </c>
      <c r="M9" s="52">
        <v>102</v>
      </c>
      <c r="N9" s="52">
        <v>325</v>
      </c>
      <c r="O9" s="52">
        <v>280</v>
      </c>
      <c r="P9" s="52">
        <v>46</v>
      </c>
      <c r="Q9" s="52">
        <v>234</v>
      </c>
      <c r="R9" s="52">
        <v>6</v>
      </c>
      <c r="S9" s="52">
        <v>54</v>
      </c>
      <c r="T9" s="52">
        <v>46</v>
      </c>
      <c r="U9" s="52">
        <v>4</v>
      </c>
      <c r="V9" s="52">
        <v>42</v>
      </c>
      <c r="W9" s="52">
        <v>29</v>
      </c>
      <c r="X9" s="52">
        <v>7</v>
      </c>
      <c r="Y9" s="53">
        <v>22</v>
      </c>
    </row>
    <row r="10" spans="1:27" ht="30" hidden="1" customHeight="1" thickTop="1">
      <c r="A10" s="231">
        <v>2018</v>
      </c>
      <c r="B10" s="52">
        <v>22</v>
      </c>
      <c r="C10" s="52">
        <v>657</v>
      </c>
      <c r="D10" s="52">
        <v>546</v>
      </c>
      <c r="E10" s="52">
        <v>119</v>
      </c>
      <c r="F10" s="52">
        <v>427</v>
      </c>
      <c r="G10" s="52">
        <v>370</v>
      </c>
      <c r="H10" s="52">
        <v>63</v>
      </c>
      <c r="I10" s="53">
        <v>307</v>
      </c>
      <c r="J10" s="52">
        <v>16</v>
      </c>
      <c r="K10" s="52">
        <v>603</v>
      </c>
      <c r="L10" s="52">
        <v>493</v>
      </c>
      <c r="M10" s="52">
        <v>113</v>
      </c>
      <c r="N10" s="52">
        <v>380</v>
      </c>
      <c r="O10" s="52">
        <v>333</v>
      </c>
      <c r="P10" s="52">
        <v>57</v>
      </c>
      <c r="Q10" s="334">
        <v>276</v>
      </c>
      <c r="R10" s="52">
        <v>6</v>
      </c>
      <c r="S10" s="52">
        <v>54</v>
      </c>
      <c r="T10" s="52">
        <v>53</v>
      </c>
      <c r="U10" s="52">
        <v>6</v>
      </c>
      <c r="V10" s="52">
        <v>47</v>
      </c>
      <c r="W10" s="52">
        <v>37</v>
      </c>
      <c r="X10" s="52">
        <v>6</v>
      </c>
      <c r="Y10" s="53">
        <v>31</v>
      </c>
    </row>
    <row r="11" spans="1:27" ht="30" customHeight="1" thickTop="1">
      <c r="A11" s="231">
        <v>2019</v>
      </c>
      <c r="B11" s="52">
        <v>21</v>
      </c>
      <c r="C11" s="52">
        <v>634</v>
      </c>
      <c r="D11" s="52">
        <v>545</v>
      </c>
      <c r="E11" s="52">
        <v>114</v>
      </c>
      <c r="F11" s="52">
        <v>431</v>
      </c>
      <c r="G11" s="52">
        <v>346</v>
      </c>
      <c r="H11" s="52">
        <v>59</v>
      </c>
      <c r="I11" s="53">
        <v>287</v>
      </c>
      <c r="J11" s="52">
        <v>16</v>
      </c>
      <c r="K11" s="52">
        <v>589</v>
      </c>
      <c r="L11" s="52">
        <v>501</v>
      </c>
      <c r="M11" s="52">
        <v>110</v>
      </c>
      <c r="N11" s="52">
        <v>391</v>
      </c>
      <c r="O11" s="52">
        <v>312</v>
      </c>
      <c r="P11" s="52">
        <v>54</v>
      </c>
      <c r="Q11" s="334">
        <v>258</v>
      </c>
      <c r="R11" s="52">
        <v>5</v>
      </c>
      <c r="S11" s="52">
        <v>45</v>
      </c>
      <c r="T11" s="52">
        <v>44</v>
      </c>
      <c r="U11" s="52">
        <v>4</v>
      </c>
      <c r="V11" s="52">
        <v>40</v>
      </c>
      <c r="W11" s="52">
        <v>34</v>
      </c>
      <c r="X11" s="52">
        <v>5</v>
      </c>
      <c r="Y11" s="53">
        <v>29</v>
      </c>
    </row>
    <row r="12" spans="1:27" ht="30" customHeight="1">
      <c r="A12" s="231">
        <v>2020</v>
      </c>
      <c r="B12" s="52">
        <v>20</v>
      </c>
      <c r="C12" s="52">
        <v>603</v>
      </c>
      <c r="D12" s="52">
        <v>539</v>
      </c>
      <c r="E12" s="52">
        <v>105</v>
      </c>
      <c r="F12" s="52">
        <v>434</v>
      </c>
      <c r="G12" s="52">
        <v>348</v>
      </c>
      <c r="H12" s="52">
        <v>55</v>
      </c>
      <c r="I12" s="53">
        <v>293</v>
      </c>
      <c r="J12" s="52">
        <v>15</v>
      </c>
      <c r="K12" s="52">
        <v>558</v>
      </c>
      <c r="L12" s="52">
        <v>493</v>
      </c>
      <c r="M12" s="52">
        <v>103</v>
      </c>
      <c r="N12" s="52">
        <v>390</v>
      </c>
      <c r="O12" s="52">
        <v>317</v>
      </c>
      <c r="P12" s="52">
        <v>52</v>
      </c>
      <c r="Q12" s="334">
        <v>265</v>
      </c>
      <c r="R12" s="52">
        <v>5</v>
      </c>
      <c r="S12" s="52">
        <v>45</v>
      </c>
      <c r="T12" s="52">
        <v>46</v>
      </c>
      <c r="U12" s="52">
        <v>3</v>
      </c>
      <c r="V12" s="52">
        <v>43</v>
      </c>
      <c r="W12" s="52">
        <v>31</v>
      </c>
      <c r="X12" s="52">
        <v>2</v>
      </c>
      <c r="Y12" s="53">
        <v>29</v>
      </c>
    </row>
    <row r="13" spans="1:27" ht="30" customHeight="1">
      <c r="A13" s="231">
        <v>2021</v>
      </c>
      <c r="B13" s="52">
        <v>22</v>
      </c>
      <c r="C13" s="52">
        <v>804</v>
      </c>
      <c r="D13" s="52">
        <v>615</v>
      </c>
      <c r="E13" s="52">
        <v>135</v>
      </c>
      <c r="F13" s="52">
        <v>480</v>
      </c>
      <c r="G13" s="52">
        <v>402</v>
      </c>
      <c r="H13" s="52">
        <v>61</v>
      </c>
      <c r="I13" s="53">
        <v>341</v>
      </c>
      <c r="J13" s="52">
        <v>19</v>
      </c>
      <c r="K13" s="52">
        <v>777</v>
      </c>
      <c r="L13" s="52">
        <v>590</v>
      </c>
      <c r="M13" s="52">
        <v>134</v>
      </c>
      <c r="N13" s="52">
        <v>456</v>
      </c>
      <c r="O13" s="52">
        <v>380</v>
      </c>
      <c r="P13" s="52">
        <v>60</v>
      </c>
      <c r="Q13" s="334">
        <v>320</v>
      </c>
      <c r="R13" s="52">
        <v>3</v>
      </c>
      <c r="S13" s="52">
        <v>27</v>
      </c>
      <c r="T13" s="52">
        <v>25</v>
      </c>
      <c r="U13" s="52">
        <v>1</v>
      </c>
      <c r="V13" s="52">
        <v>24</v>
      </c>
      <c r="W13" s="52">
        <v>22</v>
      </c>
      <c r="X13" s="52">
        <v>1</v>
      </c>
      <c r="Y13" s="53">
        <v>21</v>
      </c>
    </row>
    <row r="14" spans="1:27" s="124" customFormat="1" ht="30" customHeight="1">
      <c r="A14" s="231">
        <v>2022</v>
      </c>
      <c r="B14" s="52">
        <v>21</v>
      </c>
      <c r="C14" s="52">
        <v>748</v>
      </c>
      <c r="D14" s="52">
        <v>590</v>
      </c>
      <c r="E14" s="52">
        <v>142</v>
      </c>
      <c r="F14" s="52">
        <v>448</v>
      </c>
      <c r="G14" s="52">
        <v>473</v>
      </c>
      <c r="H14" s="52">
        <v>69</v>
      </c>
      <c r="I14" s="53">
        <v>404</v>
      </c>
      <c r="J14" s="52">
        <v>19</v>
      </c>
      <c r="K14" s="52">
        <v>721</v>
      </c>
      <c r="L14" s="52">
        <v>565</v>
      </c>
      <c r="M14" s="52">
        <v>141</v>
      </c>
      <c r="N14" s="52">
        <v>424</v>
      </c>
      <c r="O14" s="52">
        <v>451</v>
      </c>
      <c r="P14" s="52">
        <v>68</v>
      </c>
      <c r="Q14" s="334">
        <v>383</v>
      </c>
      <c r="R14" s="52">
        <v>3</v>
      </c>
      <c r="S14" s="52">
        <v>27</v>
      </c>
      <c r="T14" s="52">
        <v>25</v>
      </c>
      <c r="U14" s="52">
        <v>1</v>
      </c>
      <c r="V14" s="52">
        <v>24</v>
      </c>
      <c r="W14" s="52">
        <v>22</v>
      </c>
      <c r="X14" s="52">
        <v>1</v>
      </c>
      <c r="Y14" s="53">
        <v>21</v>
      </c>
    </row>
    <row r="15" spans="1:27" s="51" customFormat="1" ht="30" customHeight="1">
      <c r="A15" s="232">
        <v>2023</v>
      </c>
      <c r="B15" s="54">
        <f>SUM(J15+R15)</f>
        <v>22</v>
      </c>
      <c r="C15" s="54">
        <f t="shared" ref="C15:I15" si="0">SUM(K15+S15)</f>
        <v>778</v>
      </c>
      <c r="D15" s="54">
        <f t="shared" si="0"/>
        <v>589</v>
      </c>
      <c r="E15" s="54">
        <f t="shared" si="0"/>
        <v>127</v>
      </c>
      <c r="F15" s="54">
        <f t="shared" si="0"/>
        <v>462</v>
      </c>
      <c r="G15" s="54">
        <f t="shared" si="0"/>
        <v>424</v>
      </c>
      <c r="H15" s="54">
        <f t="shared" si="0"/>
        <v>68</v>
      </c>
      <c r="I15" s="55">
        <f t="shared" si="0"/>
        <v>356</v>
      </c>
      <c r="J15" s="94">
        <v>19</v>
      </c>
      <c r="K15" s="94">
        <v>751</v>
      </c>
      <c r="L15" s="94">
        <v>563</v>
      </c>
      <c r="M15" s="94">
        <v>125</v>
      </c>
      <c r="N15" s="94">
        <v>438</v>
      </c>
      <c r="O15" s="94">
        <v>401</v>
      </c>
      <c r="P15" s="94">
        <v>65</v>
      </c>
      <c r="Q15" s="335">
        <v>336</v>
      </c>
      <c r="R15" s="54">
        <v>3</v>
      </c>
      <c r="S15" s="54">
        <v>27</v>
      </c>
      <c r="T15" s="54">
        <v>26</v>
      </c>
      <c r="U15" s="54">
        <v>2</v>
      </c>
      <c r="V15" s="54">
        <v>24</v>
      </c>
      <c r="W15" s="54">
        <v>23</v>
      </c>
      <c r="X15" s="54">
        <v>3</v>
      </c>
      <c r="Y15" s="55">
        <v>20</v>
      </c>
    </row>
    <row r="16" spans="1:27" s="49" customFormat="1" ht="15" customHeight="1">
      <c r="A16" s="4" t="s">
        <v>707</v>
      </c>
      <c r="B16" s="4"/>
      <c r="C16" s="4"/>
      <c r="D16" s="4"/>
      <c r="E16" s="4"/>
      <c r="F16" s="4"/>
      <c r="G16" s="4"/>
      <c r="H16" s="4"/>
      <c r="I16" s="4"/>
      <c r="J16" s="4"/>
      <c r="K16" s="4"/>
      <c r="L16" s="4"/>
      <c r="N16" s="4"/>
      <c r="O16" s="4"/>
      <c r="P16" s="4"/>
      <c r="Q16" s="4"/>
      <c r="R16" s="4"/>
      <c r="S16" s="4"/>
      <c r="T16" s="4"/>
      <c r="U16" s="4"/>
      <c r="V16" s="4"/>
      <c r="W16" s="4"/>
      <c r="X16" s="4"/>
      <c r="Y16" s="3" t="s">
        <v>706</v>
      </c>
      <c r="Z16" s="50"/>
    </row>
  </sheetData>
  <mergeCells count="28">
    <mergeCell ref="C5:F5"/>
    <mergeCell ref="G5:I5"/>
    <mergeCell ref="J5:J7"/>
    <mergeCell ref="A2:Y2"/>
    <mergeCell ref="A4:A7"/>
    <mergeCell ref="B4:I4"/>
    <mergeCell ref="J4:Q4"/>
    <mergeCell ref="R4:Y4"/>
    <mergeCell ref="B5:B7"/>
    <mergeCell ref="S5:V5"/>
    <mergeCell ref="W5:Y5"/>
    <mergeCell ref="D6:F6"/>
    <mergeCell ref="G6:G7"/>
    <mergeCell ref="K5:N5"/>
    <mergeCell ref="O5:Q5"/>
    <mergeCell ref="R5:R7"/>
    <mergeCell ref="L6:N6"/>
    <mergeCell ref="O6:O7"/>
    <mergeCell ref="P6:P7"/>
    <mergeCell ref="K6:K7"/>
    <mergeCell ref="C6:C7"/>
    <mergeCell ref="H6:H7"/>
    <mergeCell ref="I6:I7"/>
    <mergeCell ref="S6:S7"/>
    <mergeCell ref="T6:V6"/>
    <mergeCell ref="X6:X7"/>
    <mergeCell ref="Y6:Y7"/>
    <mergeCell ref="Q6:Q7"/>
  </mergeCells>
  <phoneticPr fontId="6" type="noConversion"/>
  <printOptions horizontalCentered="1"/>
  <pageMargins left="0.78740157480314965" right="0.78740157480314965" top="0.98425196850393704" bottom="0.98425196850393704" header="0" footer="0.59055118110236227"/>
  <pageSetup paperSize="9" scale="69" firstPageNumber="136" pageOrder="overThenDown"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16"/>
  <sheetViews>
    <sheetView view="pageBreakPreview" topLeftCell="E1" zoomScaleNormal="100" zoomScaleSheetLayoutView="100" workbookViewId="0">
      <selection activeCell="AG16" sqref="AG16"/>
    </sheetView>
  </sheetViews>
  <sheetFormatPr defaultColWidth="11.42578125" defaultRowHeight="13.5"/>
  <cols>
    <col min="1" max="1" width="6.140625" style="1" customWidth="1"/>
    <col min="2" max="2" width="9.28515625" style="1" customWidth="1"/>
    <col min="3" max="3" width="9.7109375" style="1" customWidth="1"/>
    <col min="4" max="5" width="8.140625" style="1" customWidth="1"/>
    <col min="6" max="6" width="9.140625" style="1" customWidth="1"/>
    <col min="7" max="7" width="9.85546875" style="1" customWidth="1"/>
    <col min="8" max="9" width="8.140625" style="1" customWidth="1"/>
    <col min="10" max="10" width="9.28515625" style="1" customWidth="1"/>
    <col min="11" max="11" width="9.85546875" style="1" customWidth="1"/>
    <col min="12" max="13" width="8.140625" style="1" customWidth="1"/>
    <col min="14" max="14" width="9.28515625" style="1" customWidth="1"/>
    <col min="15" max="15" width="9" style="1" customWidth="1"/>
    <col min="16" max="17" width="8.140625" style="1" customWidth="1"/>
    <col min="18" max="18" width="9.28515625" style="1" customWidth="1"/>
    <col min="19" max="19" width="9" style="1" customWidth="1"/>
    <col min="20" max="21" width="8.140625" style="1" customWidth="1"/>
    <col min="22" max="22" width="8.7109375" style="1" customWidth="1"/>
    <col min="23" max="23" width="9" style="1" customWidth="1"/>
    <col min="24" max="25" width="8.140625" style="1" customWidth="1"/>
    <col min="26" max="26" width="9" style="1" customWidth="1"/>
    <col min="27" max="27" width="9.28515625" style="1" customWidth="1"/>
    <col min="28" max="29" width="8.140625" style="1" customWidth="1"/>
    <col min="30" max="31" width="9.42578125" style="1" customWidth="1"/>
    <col min="32" max="33" width="8.140625" style="1" customWidth="1"/>
    <col min="34" max="16384" width="11.42578125" style="1"/>
  </cols>
  <sheetData>
    <row r="1" spans="1:34"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34" s="16" customFormat="1" ht="30" customHeight="1">
      <c r="A2" s="501" t="s">
        <v>732</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42"/>
    </row>
    <row r="3" spans="1:34" s="49" customFormat="1" ht="15" customHeight="1">
      <c r="A3" s="13" t="s">
        <v>168</v>
      </c>
      <c r="B3" s="13"/>
      <c r="C3" s="13"/>
      <c r="D3" s="13"/>
      <c r="E3" s="13"/>
      <c r="F3" s="13"/>
      <c r="G3" s="13"/>
      <c r="H3" s="13"/>
      <c r="I3" s="13"/>
      <c r="J3" s="13"/>
      <c r="K3" s="13"/>
      <c r="L3" s="13"/>
      <c r="M3" s="13"/>
      <c r="O3" s="13"/>
      <c r="P3" s="13"/>
      <c r="Q3" s="13"/>
      <c r="R3" s="13"/>
      <c r="S3" s="13"/>
      <c r="T3" s="13"/>
      <c r="U3" s="13"/>
      <c r="V3" s="13"/>
      <c r="W3" s="13"/>
      <c r="X3" s="13"/>
      <c r="Y3" s="13"/>
      <c r="Z3" s="13"/>
      <c r="AA3" s="13"/>
      <c r="AB3" s="13"/>
      <c r="AC3" s="13"/>
      <c r="AD3" s="13"/>
      <c r="AE3" s="13"/>
      <c r="AF3" s="13"/>
      <c r="AG3" s="12" t="s">
        <v>91</v>
      </c>
      <c r="AH3" s="50"/>
    </row>
    <row r="4" spans="1:34" ht="39.950000000000003" customHeight="1">
      <c r="A4" s="524" t="s">
        <v>167</v>
      </c>
      <c r="B4" s="537" t="s">
        <v>166</v>
      </c>
      <c r="C4" s="537"/>
      <c r="D4" s="537"/>
      <c r="E4" s="538"/>
      <c r="F4" s="544" t="s">
        <v>165</v>
      </c>
      <c r="G4" s="537"/>
      <c r="H4" s="537"/>
      <c r="I4" s="538"/>
      <c r="J4" s="544" t="s">
        <v>164</v>
      </c>
      <c r="K4" s="537"/>
      <c r="L4" s="537"/>
      <c r="M4" s="537"/>
      <c r="N4" s="516" t="s">
        <v>163</v>
      </c>
      <c r="O4" s="516"/>
      <c r="P4" s="516"/>
      <c r="Q4" s="516"/>
      <c r="R4" s="516" t="s">
        <v>162</v>
      </c>
      <c r="S4" s="516"/>
      <c r="T4" s="516"/>
      <c r="U4" s="516"/>
      <c r="V4" s="544" t="s">
        <v>709</v>
      </c>
      <c r="W4" s="537"/>
      <c r="X4" s="537"/>
      <c r="Y4" s="538"/>
      <c r="Z4" s="544" t="s">
        <v>710</v>
      </c>
      <c r="AA4" s="537"/>
      <c r="AB4" s="537"/>
      <c r="AC4" s="538"/>
      <c r="AD4" s="516" t="s">
        <v>161</v>
      </c>
      <c r="AE4" s="510"/>
      <c r="AF4" s="510"/>
      <c r="AG4" s="510"/>
    </row>
    <row r="5" spans="1:34" ht="30.75" customHeight="1">
      <c r="A5" s="524"/>
      <c r="B5" s="538" t="s">
        <v>152</v>
      </c>
      <c r="C5" s="516" t="s">
        <v>158</v>
      </c>
      <c r="D5" s="510"/>
      <c r="E5" s="522" t="s">
        <v>150</v>
      </c>
      <c r="F5" s="516" t="s">
        <v>154</v>
      </c>
      <c r="G5" s="516" t="s">
        <v>156</v>
      </c>
      <c r="H5" s="510"/>
      <c r="I5" s="522" t="s">
        <v>150</v>
      </c>
      <c r="J5" s="516" t="s">
        <v>154</v>
      </c>
      <c r="K5" s="516" t="s">
        <v>160</v>
      </c>
      <c r="L5" s="510"/>
      <c r="M5" s="522" t="s">
        <v>155</v>
      </c>
      <c r="N5" s="516" t="s">
        <v>159</v>
      </c>
      <c r="O5" s="516" t="s">
        <v>158</v>
      </c>
      <c r="P5" s="510"/>
      <c r="Q5" s="522" t="s">
        <v>157</v>
      </c>
      <c r="R5" s="516" t="s">
        <v>154</v>
      </c>
      <c r="S5" s="516" t="s">
        <v>153</v>
      </c>
      <c r="T5" s="510"/>
      <c r="U5" s="522" t="s">
        <v>155</v>
      </c>
      <c r="V5" s="516" t="s">
        <v>154</v>
      </c>
      <c r="W5" s="516" t="s">
        <v>156</v>
      </c>
      <c r="X5" s="510"/>
      <c r="Y5" s="522" t="s">
        <v>155</v>
      </c>
      <c r="Z5" s="516" t="s">
        <v>154</v>
      </c>
      <c r="AA5" s="516" t="s">
        <v>153</v>
      </c>
      <c r="AB5" s="510"/>
      <c r="AC5" s="522" t="s">
        <v>150</v>
      </c>
      <c r="AD5" s="516" t="s">
        <v>152</v>
      </c>
      <c r="AE5" s="516" t="s">
        <v>151</v>
      </c>
      <c r="AF5" s="510"/>
      <c r="AG5" s="522" t="s">
        <v>150</v>
      </c>
    </row>
    <row r="6" spans="1:34" ht="31.5" customHeight="1" thickBot="1">
      <c r="A6" s="619"/>
      <c r="B6" s="614"/>
      <c r="C6" s="336" t="s">
        <v>141</v>
      </c>
      <c r="D6" s="336" t="s">
        <v>149</v>
      </c>
      <c r="E6" s="523"/>
      <c r="F6" s="615"/>
      <c r="G6" s="336" t="s">
        <v>146</v>
      </c>
      <c r="H6" s="336" t="s">
        <v>149</v>
      </c>
      <c r="I6" s="523"/>
      <c r="J6" s="615"/>
      <c r="K6" s="336" t="s">
        <v>148</v>
      </c>
      <c r="L6" s="336" t="s">
        <v>145</v>
      </c>
      <c r="M6" s="523"/>
      <c r="N6" s="615"/>
      <c r="O6" s="336" t="s">
        <v>147</v>
      </c>
      <c r="P6" s="336" t="s">
        <v>145</v>
      </c>
      <c r="Q6" s="523"/>
      <c r="R6" s="615"/>
      <c r="S6" s="336" t="s">
        <v>146</v>
      </c>
      <c r="T6" s="336" t="s">
        <v>145</v>
      </c>
      <c r="U6" s="523"/>
      <c r="V6" s="615"/>
      <c r="W6" s="336" t="s">
        <v>144</v>
      </c>
      <c r="X6" s="336" t="s">
        <v>143</v>
      </c>
      <c r="Y6" s="523"/>
      <c r="Z6" s="615"/>
      <c r="AA6" s="336" t="s">
        <v>142</v>
      </c>
      <c r="AB6" s="336" t="s">
        <v>140</v>
      </c>
      <c r="AC6" s="523"/>
      <c r="AD6" s="615"/>
      <c r="AE6" s="336" t="s">
        <v>141</v>
      </c>
      <c r="AF6" s="336" t="s">
        <v>140</v>
      </c>
      <c r="AG6" s="523"/>
    </row>
    <row r="7" spans="1:34" ht="26.25" hidden="1" customHeight="1" thickTop="1">
      <c r="A7" s="240">
        <v>2015</v>
      </c>
      <c r="B7" s="52">
        <f t="shared" ref="B7:E13" si="0">F7+J7+N7+R7+V7+Z7+AD7</f>
        <v>69</v>
      </c>
      <c r="C7" s="52">
        <f t="shared" si="0"/>
        <v>1735</v>
      </c>
      <c r="D7" s="52">
        <f t="shared" si="0"/>
        <v>1687</v>
      </c>
      <c r="E7" s="52">
        <f t="shared" si="0"/>
        <v>661</v>
      </c>
      <c r="F7" s="52">
        <v>35</v>
      </c>
      <c r="G7" s="92">
        <v>943</v>
      </c>
      <c r="H7" s="92">
        <v>943</v>
      </c>
      <c r="I7" s="92">
        <v>482</v>
      </c>
      <c r="J7" s="52">
        <v>13</v>
      </c>
      <c r="K7" s="92">
        <v>225</v>
      </c>
      <c r="L7" s="92">
        <v>177</v>
      </c>
      <c r="M7" s="92">
        <v>79</v>
      </c>
      <c r="N7" s="52">
        <v>0</v>
      </c>
      <c r="O7" s="92">
        <v>0</v>
      </c>
      <c r="P7" s="92">
        <v>0</v>
      </c>
      <c r="Q7" s="92">
        <v>0</v>
      </c>
      <c r="R7" s="52">
        <v>21</v>
      </c>
      <c r="S7" s="92">
        <v>567</v>
      </c>
      <c r="T7" s="92">
        <v>567</v>
      </c>
      <c r="U7" s="92">
        <v>100</v>
      </c>
      <c r="V7" s="52">
        <v>0</v>
      </c>
      <c r="W7" s="52">
        <v>0</v>
      </c>
      <c r="X7" s="52">
        <v>0</v>
      </c>
      <c r="Y7" s="52">
        <v>0</v>
      </c>
      <c r="Z7" s="52">
        <v>0</v>
      </c>
      <c r="AA7" s="52">
        <v>0</v>
      </c>
      <c r="AB7" s="52">
        <v>0</v>
      </c>
      <c r="AC7" s="52">
        <v>0</v>
      </c>
      <c r="AD7" s="52">
        <v>0</v>
      </c>
      <c r="AE7" s="52">
        <v>0</v>
      </c>
      <c r="AF7" s="52">
        <v>0</v>
      </c>
      <c r="AG7" s="53">
        <v>0</v>
      </c>
    </row>
    <row r="8" spans="1:34" ht="26.25" hidden="1" customHeight="1">
      <c r="A8" s="240">
        <v>2016</v>
      </c>
      <c r="B8" s="52">
        <f t="shared" si="0"/>
        <v>10</v>
      </c>
      <c r="C8" s="52">
        <f t="shared" si="0"/>
        <v>351</v>
      </c>
      <c r="D8" s="52">
        <f t="shared" si="0"/>
        <v>326</v>
      </c>
      <c r="E8" s="52">
        <f t="shared" si="0"/>
        <v>100</v>
      </c>
      <c r="F8" s="52">
        <v>3</v>
      </c>
      <c r="G8" s="92">
        <v>170</v>
      </c>
      <c r="H8" s="92">
        <v>170</v>
      </c>
      <c r="I8" s="92">
        <v>58</v>
      </c>
      <c r="J8" s="52">
        <v>4</v>
      </c>
      <c r="K8" s="92">
        <v>101</v>
      </c>
      <c r="L8" s="92">
        <v>76</v>
      </c>
      <c r="M8" s="92">
        <v>17</v>
      </c>
      <c r="N8" s="52">
        <v>0</v>
      </c>
      <c r="O8" s="92">
        <v>0</v>
      </c>
      <c r="P8" s="92">
        <v>0</v>
      </c>
      <c r="Q8" s="92">
        <v>0</v>
      </c>
      <c r="R8" s="52">
        <v>3</v>
      </c>
      <c r="S8" s="92">
        <v>80</v>
      </c>
      <c r="T8" s="92">
        <v>80</v>
      </c>
      <c r="U8" s="92">
        <v>25</v>
      </c>
      <c r="V8" s="52">
        <v>0</v>
      </c>
      <c r="W8" s="52">
        <v>0</v>
      </c>
      <c r="X8" s="52">
        <v>0</v>
      </c>
      <c r="Y8" s="52">
        <v>0</v>
      </c>
      <c r="Z8" s="52">
        <v>0</v>
      </c>
      <c r="AA8" s="52">
        <v>0</v>
      </c>
      <c r="AB8" s="52">
        <v>0</v>
      </c>
      <c r="AC8" s="52">
        <v>0</v>
      </c>
      <c r="AD8" s="52">
        <v>0</v>
      </c>
      <c r="AE8" s="52">
        <v>0</v>
      </c>
      <c r="AF8" s="52">
        <v>0</v>
      </c>
      <c r="AG8" s="53">
        <v>0</v>
      </c>
    </row>
    <row r="9" spans="1:34" ht="26.25" hidden="1" customHeight="1">
      <c r="A9" s="240">
        <v>2017</v>
      </c>
      <c r="B9" s="52">
        <f t="shared" si="0"/>
        <v>15</v>
      </c>
      <c r="C9" s="52">
        <f t="shared" si="0"/>
        <v>596</v>
      </c>
      <c r="D9" s="52">
        <f t="shared" si="0"/>
        <v>596</v>
      </c>
      <c r="E9" s="52">
        <f t="shared" si="0"/>
        <v>101</v>
      </c>
      <c r="F9" s="52">
        <v>6</v>
      </c>
      <c r="G9" s="92">
        <v>340</v>
      </c>
      <c r="H9" s="92">
        <v>340</v>
      </c>
      <c r="I9" s="92">
        <v>57</v>
      </c>
      <c r="J9" s="52">
        <v>4</v>
      </c>
      <c r="K9" s="92">
        <v>96</v>
      </c>
      <c r="L9" s="92">
        <v>96</v>
      </c>
      <c r="M9" s="92">
        <v>17</v>
      </c>
      <c r="N9" s="52">
        <v>0</v>
      </c>
      <c r="O9" s="92">
        <v>0</v>
      </c>
      <c r="P9" s="92">
        <v>0</v>
      </c>
      <c r="Q9" s="92">
        <v>0</v>
      </c>
      <c r="R9" s="52">
        <v>5</v>
      </c>
      <c r="S9" s="92">
        <v>160</v>
      </c>
      <c r="T9" s="92">
        <v>160</v>
      </c>
      <c r="U9" s="92">
        <v>27</v>
      </c>
      <c r="V9" s="52">
        <v>0</v>
      </c>
      <c r="W9" s="52">
        <v>0</v>
      </c>
      <c r="X9" s="52">
        <v>0</v>
      </c>
      <c r="Y9" s="52">
        <v>0</v>
      </c>
      <c r="Z9" s="52">
        <v>0</v>
      </c>
      <c r="AA9" s="52">
        <v>0</v>
      </c>
      <c r="AB9" s="52">
        <v>0</v>
      </c>
      <c r="AC9" s="52">
        <v>0</v>
      </c>
      <c r="AD9" s="52">
        <v>0</v>
      </c>
      <c r="AE9" s="52">
        <v>0</v>
      </c>
      <c r="AF9" s="52">
        <v>0</v>
      </c>
      <c r="AG9" s="53">
        <v>0</v>
      </c>
    </row>
    <row r="10" spans="1:34" ht="26.25" hidden="1" customHeight="1" thickTop="1">
      <c r="A10" s="240">
        <v>2018</v>
      </c>
      <c r="B10" s="52">
        <f>F10+J10+N10+R10+V10+AD10</f>
        <v>19</v>
      </c>
      <c r="C10" s="52">
        <f t="shared" ref="C10:E10" si="1">G10+K10+O10+S10+W10+AE10</f>
        <v>498</v>
      </c>
      <c r="D10" s="52">
        <f t="shared" si="1"/>
        <v>560</v>
      </c>
      <c r="E10" s="53">
        <f t="shared" si="1"/>
        <v>194</v>
      </c>
      <c r="F10" s="52">
        <v>8</v>
      </c>
      <c r="G10" s="92">
        <v>226</v>
      </c>
      <c r="H10" s="92">
        <v>226</v>
      </c>
      <c r="I10" s="369">
        <v>132</v>
      </c>
      <c r="J10" s="52">
        <v>6</v>
      </c>
      <c r="K10" s="92">
        <v>112</v>
      </c>
      <c r="L10" s="92">
        <v>87</v>
      </c>
      <c r="M10" s="369">
        <v>38</v>
      </c>
      <c r="N10" s="52">
        <v>0</v>
      </c>
      <c r="O10" s="92">
        <v>0</v>
      </c>
      <c r="P10" s="92">
        <v>0</v>
      </c>
      <c r="Q10" s="369">
        <v>0</v>
      </c>
      <c r="R10" s="52">
        <v>5</v>
      </c>
      <c r="S10" s="92">
        <v>160</v>
      </c>
      <c r="T10" s="92">
        <v>247</v>
      </c>
      <c r="U10" s="369">
        <v>24</v>
      </c>
      <c r="V10" s="52">
        <v>0</v>
      </c>
      <c r="W10" s="52">
        <v>0</v>
      </c>
      <c r="X10" s="52">
        <v>0</v>
      </c>
      <c r="Y10" s="334">
        <v>0</v>
      </c>
      <c r="Z10" s="52">
        <v>0</v>
      </c>
      <c r="AA10" s="52">
        <v>0</v>
      </c>
      <c r="AB10" s="52">
        <v>0</v>
      </c>
      <c r="AC10" s="334">
        <v>0</v>
      </c>
      <c r="AD10" s="52">
        <v>0</v>
      </c>
      <c r="AE10" s="52">
        <v>0</v>
      </c>
      <c r="AF10" s="52">
        <v>0</v>
      </c>
      <c r="AG10" s="53">
        <v>0</v>
      </c>
    </row>
    <row r="11" spans="1:34" ht="26.25" customHeight="1" thickTop="1">
      <c r="A11" s="240">
        <v>2019</v>
      </c>
      <c r="B11" s="52">
        <f t="shared" si="0"/>
        <v>21</v>
      </c>
      <c r="C11" s="52">
        <f t="shared" si="0"/>
        <v>91</v>
      </c>
      <c r="D11" s="52">
        <f t="shared" si="0"/>
        <v>532</v>
      </c>
      <c r="E11" s="53">
        <f t="shared" si="0"/>
        <v>203</v>
      </c>
      <c r="F11" s="52">
        <v>9</v>
      </c>
      <c r="G11" s="92">
        <v>0</v>
      </c>
      <c r="H11" s="92">
        <v>190</v>
      </c>
      <c r="I11" s="369">
        <v>142</v>
      </c>
      <c r="J11" s="52">
        <v>5</v>
      </c>
      <c r="K11" s="92">
        <v>91</v>
      </c>
      <c r="L11" s="92">
        <v>78</v>
      </c>
      <c r="M11" s="369">
        <v>31</v>
      </c>
      <c r="N11" s="52">
        <v>0</v>
      </c>
      <c r="O11" s="92">
        <v>0</v>
      </c>
      <c r="P11" s="92">
        <v>0</v>
      </c>
      <c r="Q11" s="369">
        <v>0</v>
      </c>
      <c r="R11" s="52">
        <v>5</v>
      </c>
      <c r="S11" s="92">
        <v>0</v>
      </c>
      <c r="T11" s="92">
        <v>220</v>
      </c>
      <c r="U11" s="369">
        <v>25</v>
      </c>
      <c r="V11" s="52">
        <v>0</v>
      </c>
      <c r="W11" s="92">
        <v>0</v>
      </c>
      <c r="X11" s="92">
        <v>0</v>
      </c>
      <c r="Y11" s="369">
        <v>0</v>
      </c>
      <c r="Z11" s="52">
        <v>0</v>
      </c>
      <c r="AA11" s="92">
        <v>0</v>
      </c>
      <c r="AB11" s="92">
        <v>0</v>
      </c>
      <c r="AC11" s="369">
        <v>0</v>
      </c>
      <c r="AD11" s="52">
        <v>2</v>
      </c>
      <c r="AE11" s="92">
        <v>0</v>
      </c>
      <c r="AF11" s="92">
        <v>44</v>
      </c>
      <c r="AG11" s="93">
        <v>5</v>
      </c>
    </row>
    <row r="12" spans="1:34" ht="26.25" customHeight="1">
      <c r="A12" s="240">
        <v>2020</v>
      </c>
      <c r="B12" s="52">
        <f t="shared" si="0"/>
        <v>41</v>
      </c>
      <c r="C12" s="52">
        <f t="shared" si="0"/>
        <v>129</v>
      </c>
      <c r="D12" s="52">
        <f t="shared" si="0"/>
        <v>616</v>
      </c>
      <c r="E12" s="53">
        <f t="shared" si="0"/>
        <v>300</v>
      </c>
      <c r="F12" s="52">
        <v>21</v>
      </c>
      <c r="G12" s="92">
        <v>0</v>
      </c>
      <c r="H12" s="92">
        <v>231</v>
      </c>
      <c r="I12" s="369">
        <v>208</v>
      </c>
      <c r="J12" s="52">
        <v>7</v>
      </c>
      <c r="K12" s="92">
        <v>129</v>
      </c>
      <c r="L12" s="92">
        <v>102</v>
      </c>
      <c r="M12" s="369">
        <v>47</v>
      </c>
      <c r="N12" s="52">
        <v>0</v>
      </c>
      <c r="O12" s="92">
        <v>0</v>
      </c>
      <c r="P12" s="92">
        <v>0</v>
      </c>
      <c r="Q12" s="369">
        <v>0</v>
      </c>
      <c r="R12" s="52">
        <v>12</v>
      </c>
      <c r="S12" s="92">
        <v>0</v>
      </c>
      <c r="T12" s="92">
        <v>261</v>
      </c>
      <c r="U12" s="369">
        <v>44</v>
      </c>
      <c r="V12" s="52">
        <v>0</v>
      </c>
      <c r="W12" s="92">
        <v>0</v>
      </c>
      <c r="X12" s="92">
        <v>0</v>
      </c>
      <c r="Y12" s="369">
        <v>0</v>
      </c>
      <c r="Z12" s="52">
        <v>1</v>
      </c>
      <c r="AA12" s="92">
        <v>0</v>
      </c>
      <c r="AB12" s="92">
        <v>22</v>
      </c>
      <c r="AC12" s="369">
        <v>1</v>
      </c>
      <c r="AD12" s="52">
        <v>0</v>
      </c>
      <c r="AE12" s="92">
        <v>0</v>
      </c>
      <c r="AF12" s="92">
        <v>0</v>
      </c>
      <c r="AG12" s="93">
        <v>0</v>
      </c>
    </row>
    <row r="13" spans="1:34" ht="26.25" customHeight="1">
      <c r="A13" s="240">
        <v>2021</v>
      </c>
      <c r="B13" s="52">
        <f t="shared" si="0"/>
        <v>61</v>
      </c>
      <c r="C13" s="52">
        <f t="shared" si="0"/>
        <v>342</v>
      </c>
      <c r="D13" s="52">
        <f t="shared" si="0"/>
        <v>1165</v>
      </c>
      <c r="E13" s="53">
        <f t="shared" si="0"/>
        <v>468</v>
      </c>
      <c r="F13" s="52">
        <v>28</v>
      </c>
      <c r="G13" s="92">
        <v>0</v>
      </c>
      <c r="H13" s="92">
        <v>485</v>
      </c>
      <c r="I13" s="369">
        <v>344</v>
      </c>
      <c r="J13" s="52">
        <v>13</v>
      </c>
      <c r="K13" s="92">
        <v>342</v>
      </c>
      <c r="L13" s="92">
        <v>179</v>
      </c>
      <c r="M13" s="369">
        <v>88</v>
      </c>
      <c r="N13" s="52">
        <v>0</v>
      </c>
      <c r="O13" s="92">
        <v>0</v>
      </c>
      <c r="P13" s="92">
        <v>0</v>
      </c>
      <c r="Q13" s="369">
        <v>0</v>
      </c>
      <c r="R13" s="52">
        <v>16</v>
      </c>
      <c r="S13" s="92">
        <v>0</v>
      </c>
      <c r="T13" s="92">
        <v>225</v>
      </c>
      <c r="U13" s="369">
        <v>29</v>
      </c>
      <c r="V13" s="52">
        <v>0</v>
      </c>
      <c r="W13" s="92">
        <v>0</v>
      </c>
      <c r="X13" s="92">
        <v>0</v>
      </c>
      <c r="Y13" s="369">
        <v>0</v>
      </c>
      <c r="Z13" s="52">
        <v>2</v>
      </c>
      <c r="AA13" s="92">
        <v>0</v>
      </c>
      <c r="AB13" s="92">
        <v>250</v>
      </c>
      <c r="AC13" s="369">
        <v>2</v>
      </c>
      <c r="AD13" s="52">
        <v>2</v>
      </c>
      <c r="AE13" s="92">
        <v>0</v>
      </c>
      <c r="AF13" s="92">
        <v>26</v>
      </c>
      <c r="AG13" s="93">
        <v>5</v>
      </c>
    </row>
    <row r="14" spans="1:34" s="124" customFormat="1" ht="26.25" customHeight="1">
      <c r="A14" s="240">
        <v>2022</v>
      </c>
      <c r="B14" s="52">
        <v>67</v>
      </c>
      <c r="C14" s="52">
        <v>345</v>
      </c>
      <c r="D14" s="52">
        <v>1789</v>
      </c>
      <c r="E14" s="53">
        <v>761</v>
      </c>
      <c r="F14" s="459">
        <v>31</v>
      </c>
      <c r="G14" s="459">
        <v>0</v>
      </c>
      <c r="H14" s="459">
        <v>706</v>
      </c>
      <c r="I14" s="384">
        <v>574</v>
      </c>
      <c r="J14" s="459">
        <v>15</v>
      </c>
      <c r="K14" s="459">
        <v>345</v>
      </c>
      <c r="L14" s="459">
        <v>226</v>
      </c>
      <c r="M14" s="384">
        <v>108</v>
      </c>
      <c r="N14" s="459">
        <v>0</v>
      </c>
      <c r="O14" s="459">
        <v>0</v>
      </c>
      <c r="P14" s="459">
        <v>0</v>
      </c>
      <c r="Q14" s="384">
        <v>0</v>
      </c>
      <c r="R14" s="459">
        <v>16</v>
      </c>
      <c r="S14" s="459">
        <v>0</v>
      </c>
      <c r="T14" s="459">
        <v>345</v>
      </c>
      <c r="U14" s="384">
        <v>70</v>
      </c>
      <c r="V14" s="459">
        <v>0</v>
      </c>
      <c r="W14" s="459">
        <v>0</v>
      </c>
      <c r="X14" s="459">
        <v>0</v>
      </c>
      <c r="Y14" s="384">
        <v>0</v>
      </c>
      <c r="Z14" s="459">
        <v>3</v>
      </c>
      <c r="AA14" s="459">
        <v>0</v>
      </c>
      <c r="AB14" s="459">
        <v>490</v>
      </c>
      <c r="AC14" s="384">
        <v>4</v>
      </c>
      <c r="AD14" s="459">
        <v>2</v>
      </c>
      <c r="AE14" s="459">
        <v>0</v>
      </c>
      <c r="AF14" s="459">
        <v>22</v>
      </c>
      <c r="AG14" s="102">
        <v>5</v>
      </c>
    </row>
    <row r="15" spans="1:34" s="51" customFormat="1" ht="26.25" customHeight="1">
      <c r="A15" s="237">
        <v>2023</v>
      </c>
      <c r="B15" s="54">
        <v>100</v>
      </c>
      <c r="C15" s="54">
        <v>345</v>
      </c>
      <c r="D15" s="54">
        <v>2967</v>
      </c>
      <c r="E15" s="55">
        <v>811</v>
      </c>
      <c r="F15" s="94">
        <v>62</v>
      </c>
      <c r="G15" s="94">
        <v>0</v>
      </c>
      <c r="H15" s="94">
        <v>939</v>
      </c>
      <c r="I15" s="335">
        <v>485</v>
      </c>
      <c r="J15" s="94">
        <v>13</v>
      </c>
      <c r="K15" s="94">
        <v>345</v>
      </c>
      <c r="L15" s="94">
        <v>238</v>
      </c>
      <c r="M15" s="335">
        <v>234</v>
      </c>
      <c r="N15" s="94">
        <v>0</v>
      </c>
      <c r="O15" s="94">
        <v>0</v>
      </c>
      <c r="P15" s="94">
        <v>0</v>
      </c>
      <c r="Q15" s="335">
        <v>0</v>
      </c>
      <c r="R15" s="94">
        <v>20</v>
      </c>
      <c r="S15" s="94">
        <v>0</v>
      </c>
      <c r="T15" s="94">
        <v>486</v>
      </c>
      <c r="U15" s="335">
        <v>87</v>
      </c>
      <c r="V15" s="94">
        <v>0</v>
      </c>
      <c r="W15" s="94">
        <v>0</v>
      </c>
      <c r="X15" s="94">
        <v>0</v>
      </c>
      <c r="Y15" s="335">
        <v>0</v>
      </c>
      <c r="Z15" s="94">
        <v>5</v>
      </c>
      <c r="AA15" s="94">
        <v>0</v>
      </c>
      <c r="AB15" s="94">
        <v>1304</v>
      </c>
      <c r="AC15" s="335">
        <v>5</v>
      </c>
      <c r="AD15" s="94">
        <v>0</v>
      </c>
      <c r="AE15" s="94">
        <v>0</v>
      </c>
      <c r="AF15" s="94">
        <v>0</v>
      </c>
      <c r="AG15" s="95">
        <v>0</v>
      </c>
    </row>
    <row r="16" spans="1:34" s="49" customFormat="1" ht="15" customHeight="1">
      <c r="A16" s="4" t="s">
        <v>708</v>
      </c>
      <c r="B16" s="4"/>
      <c r="C16" s="4"/>
      <c r="D16" s="4"/>
      <c r="E16" s="4"/>
      <c r="F16" s="4"/>
      <c r="G16" s="4"/>
      <c r="H16" s="4"/>
      <c r="I16" s="4"/>
      <c r="J16" s="4"/>
      <c r="K16" s="4"/>
      <c r="L16" s="4"/>
      <c r="M16" s="4"/>
      <c r="O16" s="4"/>
      <c r="P16" s="4"/>
      <c r="Q16" s="4"/>
      <c r="R16" s="4"/>
      <c r="S16" s="4"/>
      <c r="T16" s="4"/>
      <c r="U16" s="4"/>
      <c r="V16" s="4"/>
      <c r="W16" s="4"/>
      <c r="X16" s="4"/>
      <c r="Y16" s="4"/>
      <c r="Z16" s="4"/>
      <c r="AA16" s="4"/>
      <c r="AB16" s="4"/>
      <c r="AC16" s="4"/>
      <c r="AD16" s="4"/>
      <c r="AE16" s="4"/>
      <c r="AF16" s="4"/>
      <c r="AG16" s="3" t="s">
        <v>117</v>
      </c>
    </row>
  </sheetData>
  <mergeCells count="34">
    <mergeCell ref="R4:U4"/>
    <mergeCell ref="AD4:AG4"/>
    <mergeCell ref="J5:J6"/>
    <mergeCell ref="K5:L5"/>
    <mergeCell ref="M5:M6"/>
    <mergeCell ref="O5:P5"/>
    <mergeCell ref="Q5:Q6"/>
    <mergeCell ref="AE5:AF5"/>
    <mergeCell ref="V5:V6"/>
    <mergeCell ref="Z5:Z6"/>
    <mergeCell ref="AC5:AC6"/>
    <mergeCell ref="Y5:Y6"/>
    <mergeCell ref="G5:H5"/>
    <mergeCell ref="I5:I6"/>
    <mergeCell ref="B5:B6"/>
    <mergeCell ref="C5:D5"/>
    <mergeCell ref="AG5:AG6"/>
    <mergeCell ref="N5:N6"/>
    <mergeCell ref="A2:AG2"/>
    <mergeCell ref="B4:E4"/>
    <mergeCell ref="E5:E6"/>
    <mergeCell ref="V4:Y4"/>
    <mergeCell ref="Z4:AC4"/>
    <mergeCell ref="A4:A6"/>
    <mergeCell ref="F4:I4"/>
    <mergeCell ref="R5:R6"/>
    <mergeCell ref="U5:U6"/>
    <mergeCell ref="AD5:AD6"/>
    <mergeCell ref="J4:M4"/>
    <mergeCell ref="N4:Q4"/>
    <mergeCell ref="S5:T5"/>
    <mergeCell ref="W5:X5"/>
    <mergeCell ref="AA5:AB5"/>
    <mergeCell ref="F5:F6"/>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0C4E-2E4A-49AB-A269-AF95818B8844}">
  <dimension ref="A1:Z36"/>
  <sheetViews>
    <sheetView view="pageBreakPreview" topLeftCell="A3" zoomScaleNormal="100" zoomScaleSheetLayoutView="100" workbookViewId="0">
      <selection activeCell="E18" sqref="E18"/>
    </sheetView>
  </sheetViews>
  <sheetFormatPr defaultColWidth="11.42578125" defaultRowHeight="13.5"/>
  <cols>
    <col min="1" max="1" width="10" style="1" customWidth="1"/>
    <col min="2" max="9" width="12.5703125" style="1" customWidth="1"/>
    <col min="10" max="12" width="11.140625" style="1" customWidth="1"/>
    <col min="13" max="16384" width="11.42578125" style="1"/>
  </cols>
  <sheetData>
    <row r="1" spans="1:26"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row>
    <row r="2" spans="1:26" s="16" customFormat="1" ht="30" customHeight="1">
      <c r="A2" s="501" t="s">
        <v>743</v>
      </c>
      <c r="B2" s="501"/>
      <c r="C2" s="501"/>
      <c r="D2" s="501"/>
      <c r="E2" s="501"/>
      <c r="F2" s="501"/>
      <c r="G2" s="501"/>
      <c r="H2" s="501"/>
      <c r="I2" s="501"/>
      <c r="J2" s="501"/>
      <c r="K2" s="501"/>
      <c r="L2" s="501"/>
      <c r="M2" s="42"/>
    </row>
    <row r="3" spans="1:26" s="49" customFormat="1" ht="15" customHeight="1">
      <c r="A3" s="577" t="s">
        <v>742</v>
      </c>
      <c r="B3" s="577"/>
      <c r="C3" s="577"/>
      <c r="D3" s="577"/>
      <c r="E3" s="577"/>
      <c r="F3" s="577"/>
      <c r="G3" s="577"/>
      <c r="H3" s="577"/>
      <c r="I3" s="577"/>
      <c r="J3" s="13"/>
      <c r="K3" s="13"/>
      <c r="L3" s="12" t="s">
        <v>741</v>
      </c>
    </row>
    <row r="4" spans="1:26" s="49" customFormat="1" ht="47.25" customHeight="1">
      <c r="A4" s="511" t="s">
        <v>297</v>
      </c>
      <c r="B4" s="538" t="s">
        <v>740</v>
      </c>
      <c r="C4" s="516"/>
      <c r="D4" s="516"/>
      <c r="E4" s="516"/>
      <c r="F4" s="516" t="s">
        <v>739</v>
      </c>
      <c r="G4" s="516"/>
      <c r="H4" s="516"/>
      <c r="I4" s="516"/>
      <c r="J4" s="544" t="s">
        <v>738</v>
      </c>
      <c r="K4" s="537"/>
      <c r="L4" s="538"/>
    </row>
    <row r="5" spans="1:26" ht="33.75" customHeight="1">
      <c r="A5" s="512"/>
      <c r="B5" s="538" t="s">
        <v>737</v>
      </c>
      <c r="C5" s="516" t="s">
        <v>736</v>
      </c>
      <c r="D5" s="516"/>
      <c r="E5" s="516"/>
      <c r="F5" s="516" t="s">
        <v>737</v>
      </c>
      <c r="G5" s="516" t="s">
        <v>736</v>
      </c>
      <c r="H5" s="516"/>
      <c r="I5" s="516"/>
      <c r="J5" s="516" t="s">
        <v>736</v>
      </c>
      <c r="K5" s="516"/>
      <c r="L5" s="516"/>
    </row>
    <row r="6" spans="1:26" ht="30.75" customHeight="1" thickBot="1">
      <c r="A6" s="513"/>
      <c r="B6" s="621"/>
      <c r="C6" s="336" t="s">
        <v>735</v>
      </c>
      <c r="D6" s="336" t="s">
        <v>5</v>
      </c>
      <c r="E6" s="336" t="s">
        <v>83</v>
      </c>
      <c r="F6" s="521"/>
      <c r="G6" s="336" t="s">
        <v>734</v>
      </c>
      <c r="H6" s="336" t="s">
        <v>5</v>
      </c>
      <c r="I6" s="336" t="s">
        <v>83</v>
      </c>
      <c r="J6" s="336" t="s">
        <v>734</v>
      </c>
      <c r="K6" s="336" t="s">
        <v>5</v>
      </c>
      <c r="L6" s="336" t="s">
        <v>83</v>
      </c>
    </row>
    <row r="7" spans="1:26" ht="30.75" hidden="1" customHeight="1" thickTop="1">
      <c r="A7" s="338">
        <v>2016</v>
      </c>
      <c r="B7" s="315">
        <v>2743</v>
      </c>
      <c r="C7" s="316">
        <f t="shared" ref="C7:C12" si="0">G7+J7</f>
        <v>4385</v>
      </c>
      <c r="D7" s="103" t="s">
        <v>505</v>
      </c>
      <c r="E7" s="314" t="s">
        <v>505</v>
      </c>
      <c r="F7" s="316">
        <v>2720</v>
      </c>
      <c r="G7" s="316">
        <v>3982</v>
      </c>
      <c r="H7" s="316">
        <v>1841</v>
      </c>
      <c r="I7" s="317">
        <v>2141</v>
      </c>
      <c r="J7" s="316">
        <v>403</v>
      </c>
      <c r="K7" s="103" t="s">
        <v>505</v>
      </c>
      <c r="L7" s="104" t="s">
        <v>505</v>
      </c>
    </row>
    <row r="8" spans="1:26" ht="30.75" hidden="1" customHeight="1">
      <c r="A8" s="338">
        <v>2017</v>
      </c>
      <c r="B8" s="315">
        <v>2828</v>
      </c>
      <c r="C8" s="316">
        <f t="shared" si="0"/>
        <v>4404</v>
      </c>
      <c r="D8" s="103" t="s">
        <v>505</v>
      </c>
      <c r="E8" s="104" t="s">
        <v>505</v>
      </c>
      <c r="F8" s="316">
        <v>2828</v>
      </c>
      <c r="G8" s="316">
        <v>4005</v>
      </c>
      <c r="H8" s="316">
        <v>1981</v>
      </c>
      <c r="I8" s="319">
        <v>2197</v>
      </c>
      <c r="J8" s="316">
        <v>399</v>
      </c>
      <c r="K8" s="103" t="s">
        <v>505</v>
      </c>
      <c r="L8" s="104" t="s">
        <v>505</v>
      </c>
    </row>
    <row r="9" spans="1:26" ht="24.75" hidden="1" customHeight="1">
      <c r="A9" s="338">
        <v>2018</v>
      </c>
      <c r="B9" s="315">
        <v>3274</v>
      </c>
      <c r="C9" s="316">
        <f t="shared" si="0"/>
        <v>4889</v>
      </c>
      <c r="D9" s="103" t="s">
        <v>505</v>
      </c>
      <c r="E9" s="104" t="s">
        <v>505</v>
      </c>
      <c r="F9" s="316">
        <v>3274</v>
      </c>
      <c r="G9" s="316">
        <v>4508</v>
      </c>
      <c r="H9" s="316">
        <v>2097</v>
      </c>
      <c r="I9" s="319">
        <v>2411</v>
      </c>
      <c r="J9" s="316">
        <v>381</v>
      </c>
      <c r="K9" s="103" t="s">
        <v>505</v>
      </c>
      <c r="L9" s="104" t="s">
        <v>505</v>
      </c>
    </row>
    <row r="10" spans="1:26" ht="24.75" customHeight="1" thickTop="1">
      <c r="A10" s="338">
        <v>2019</v>
      </c>
      <c r="B10" s="315">
        <v>3538</v>
      </c>
      <c r="C10" s="316">
        <f t="shared" si="0"/>
        <v>5188</v>
      </c>
      <c r="D10" s="103" t="s">
        <v>505</v>
      </c>
      <c r="E10" s="104" t="s">
        <v>505</v>
      </c>
      <c r="F10" s="316">
        <v>3538</v>
      </c>
      <c r="G10" s="316">
        <v>4804</v>
      </c>
      <c r="H10" s="316">
        <v>2160</v>
      </c>
      <c r="I10" s="319">
        <v>2561</v>
      </c>
      <c r="J10" s="316">
        <v>384</v>
      </c>
      <c r="K10" s="103" t="s">
        <v>505</v>
      </c>
      <c r="L10" s="104" t="s">
        <v>505</v>
      </c>
    </row>
    <row r="11" spans="1:26" ht="24.75" customHeight="1">
      <c r="A11" s="338">
        <v>2020</v>
      </c>
      <c r="B11" s="315">
        <v>3749</v>
      </c>
      <c r="C11" s="316">
        <f t="shared" si="0"/>
        <v>5556</v>
      </c>
      <c r="D11" s="103" t="s">
        <v>505</v>
      </c>
      <c r="E11" s="104" t="s">
        <v>505</v>
      </c>
      <c r="F11" s="316">
        <v>3724</v>
      </c>
      <c r="G11" s="316">
        <v>5172</v>
      </c>
      <c r="H11" s="316">
        <v>2354</v>
      </c>
      <c r="I11" s="319">
        <v>2818</v>
      </c>
      <c r="J11" s="316">
        <v>384</v>
      </c>
      <c r="K11" s="103" t="s">
        <v>505</v>
      </c>
      <c r="L11" s="104" t="s">
        <v>505</v>
      </c>
    </row>
    <row r="12" spans="1:26" ht="24.75" customHeight="1">
      <c r="A12" s="338">
        <v>2021</v>
      </c>
      <c r="B12" s="315">
        <v>4302</v>
      </c>
      <c r="C12" s="316">
        <f t="shared" si="0"/>
        <v>6304</v>
      </c>
      <c r="D12" s="103" t="s">
        <v>505</v>
      </c>
      <c r="E12" s="104" t="s">
        <v>505</v>
      </c>
      <c r="F12" s="316">
        <v>4279</v>
      </c>
      <c r="G12" s="316">
        <v>5903</v>
      </c>
      <c r="H12" s="316">
        <v>2585</v>
      </c>
      <c r="I12" s="319">
        <v>3318</v>
      </c>
      <c r="J12" s="316">
        <v>401</v>
      </c>
      <c r="K12" s="103" t="s">
        <v>505</v>
      </c>
      <c r="L12" s="104" t="s">
        <v>505</v>
      </c>
    </row>
    <row r="13" spans="1:26" ht="24.75" customHeight="1">
      <c r="A13" s="460">
        <v>2022</v>
      </c>
      <c r="B13" s="316">
        <v>4907</v>
      </c>
      <c r="C13" s="316">
        <v>6652</v>
      </c>
      <c r="D13" s="316">
        <v>2921</v>
      </c>
      <c r="E13" s="318">
        <v>3731</v>
      </c>
      <c r="F13" s="316">
        <v>4571</v>
      </c>
      <c r="G13" s="316">
        <v>6316</v>
      </c>
      <c r="H13" s="316">
        <v>2746</v>
      </c>
      <c r="I13" s="319">
        <v>3570</v>
      </c>
      <c r="J13" s="316">
        <v>336</v>
      </c>
      <c r="K13" s="316">
        <v>175</v>
      </c>
      <c r="L13" s="318">
        <v>161</v>
      </c>
    </row>
    <row r="14" spans="1:26" ht="24.75" customHeight="1">
      <c r="A14" s="313">
        <v>2023</v>
      </c>
      <c r="B14" s="320">
        <f>SUM(B15:B35)</f>
        <v>4975</v>
      </c>
      <c r="C14" s="320">
        <f t="shared" ref="C14:L14" si="1">SUM(C15:C35)</f>
        <v>6719</v>
      </c>
      <c r="D14" s="320">
        <f t="shared" si="1"/>
        <v>2935</v>
      </c>
      <c r="E14" s="321">
        <f t="shared" si="1"/>
        <v>3784</v>
      </c>
      <c r="F14" s="320">
        <f t="shared" si="1"/>
        <v>4627</v>
      </c>
      <c r="G14" s="320">
        <f t="shared" si="1"/>
        <v>6371</v>
      </c>
      <c r="H14" s="320">
        <f t="shared" si="1"/>
        <v>2759</v>
      </c>
      <c r="I14" s="322">
        <f t="shared" si="1"/>
        <v>3612</v>
      </c>
      <c r="J14" s="320">
        <f t="shared" si="1"/>
        <v>348</v>
      </c>
      <c r="K14" s="320">
        <f t="shared" si="1"/>
        <v>176</v>
      </c>
      <c r="L14" s="321">
        <f t="shared" si="1"/>
        <v>172</v>
      </c>
    </row>
    <row r="15" spans="1:26" ht="24.75" customHeight="1">
      <c r="A15" s="338" t="s">
        <v>733</v>
      </c>
      <c r="B15" s="316">
        <v>348</v>
      </c>
      <c r="C15" s="316">
        <v>348</v>
      </c>
      <c r="D15" s="316">
        <v>176</v>
      </c>
      <c r="E15" s="318">
        <v>172</v>
      </c>
      <c r="F15" s="316">
        <v>0</v>
      </c>
      <c r="G15" s="316">
        <v>0</v>
      </c>
      <c r="H15" s="316">
        <v>0</v>
      </c>
      <c r="I15" s="319">
        <v>0</v>
      </c>
      <c r="J15" s="316">
        <v>348</v>
      </c>
      <c r="K15" s="316">
        <v>176</v>
      </c>
      <c r="L15" s="318">
        <v>172</v>
      </c>
    </row>
    <row r="16" spans="1:26" ht="24.75" customHeight="1">
      <c r="A16" s="338" t="s">
        <v>27</v>
      </c>
      <c r="B16" s="316">
        <v>423</v>
      </c>
      <c r="C16" s="316">
        <v>595</v>
      </c>
      <c r="D16" s="316">
        <v>275</v>
      </c>
      <c r="E16" s="318">
        <v>320</v>
      </c>
      <c r="F16" s="316">
        <v>423</v>
      </c>
      <c r="G16" s="316">
        <v>595</v>
      </c>
      <c r="H16" s="316">
        <v>275</v>
      </c>
      <c r="I16" s="319">
        <v>320</v>
      </c>
      <c r="J16" s="316">
        <v>0</v>
      </c>
      <c r="K16" s="316">
        <v>0</v>
      </c>
      <c r="L16" s="316">
        <v>0</v>
      </c>
    </row>
    <row r="17" spans="1:12" ht="24.75" customHeight="1">
      <c r="A17" s="338" t="s">
        <v>26</v>
      </c>
      <c r="B17" s="316">
        <v>155</v>
      </c>
      <c r="C17" s="316">
        <v>181</v>
      </c>
      <c r="D17" s="316">
        <v>66</v>
      </c>
      <c r="E17" s="318">
        <v>115</v>
      </c>
      <c r="F17" s="316">
        <v>155</v>
      </c>
      <c r="G17" s="316">
        <v>181</v>
      </c>
      <c r="H17" s="316">
        <v>66</v>
      </c>
      <c r="I17" s="319">
        <v>115</v>
      </c>
      <c r="J17" s="316">
        <v>0</v>
      </c>
      <c r="K17" s="316">
        <v>0</v>
      </c>
      <c r="L17" s="316">
        <v>0</v>
      </c>
    </row>
    <row r="18" spans="1:12" ht="24.75" customHeight="1">
      <c r="A18" s="338" t="s">
        <v>25</v>
      </c>
      <c r="B18" s="316">
        <v>115</v>
      </c>
      <c r="C18" s="316">
        <v>141</v>
      </c>
      <c r="D18" s="316">
        <v>64</v>
      </c>
      <c r="E18" s="318">
        <v>77</v>
      </c>
      <c r="F18" s="316">
        <v>115</v>
      </c>
      <c r="G18" s="316">
        <v>141</v>
      </c>
      <c r="H18" s="316">
        <v>64</v>
      </c>
      <c r="I18" s="319">
        <v>77</v>
      </c>
      <c r="J18" s="316">
        <v>0</v>
      </c>
      <c r="K18" s="316">
        <v>0</v>
      </c>
      <c r="L18" s="316">
        <v>0</v>
      </c>
    </row>
    <row r="19" spans="1:12" ht="24.75" customHeight="1">
      <c r="A19" s="338" t="s">
        <v>24</v>
      </c>
      <c r="B19" s="316">
        <v>91</v>
      </c>
      <c r="C19" s="316">
        <v>103</v>
      </c>
      <c r="D19" s="316">
        <v>31</v>
      </c>
      <c r="E19" s="318">
        <v>72</v>
      </c>
      <c r="F19" s="316">
        <v>91</v>
      </c>
      <c r="G19" s="316">
        <v>103</v>
      </c>
      <c r="H19" s="316">
        <v>31</v>
      </c>
      <c r="I19" s="319">
        <v>72</v>
      </c>
      <c r="J19" s="316">
        <v>0</v>
      </c>
      <c r="K19" s="316">
        <v>0</v>
      </c>
      <c r="L19" s="316">
        <v>0</v>
      </c>
    </row>
    <row r="20" spans="1:12" ht="24.75" customHeight="1">
      <c r="A20" s="338" t="s">
        <v>23</v>
      </c>
      <c r="B20" s="316">
        <v>107</v>
      </c>
      <c r="C20" s="316">
        <v>128</v>
      </c>
      <c r="D20" s="316">
        <v>49</v>
      </c>
      <c r="E20" s="318">
        <v>79</v>
      </c>
      <c r="F20" s="316">
        <v>107</v>
      </c>
      <c r="G20" s="316">
        <v>128</v>
      </c>
      <c r="H20" s="316">
        <v>49</v>
      </c>
      <c r="I20" s="319">
        <v>79</v>
      </c>
      <c r="J20" s="316">
        <v>0</v>
      </c>
      <c r="K20" s="316">
        <v>0</v>
      </c>
      <c r="L20" s="316">
        <v>0</v>
      </c>
    </row>
    <row r="21" spans="1:12" ht="24.75" customHeight="1">
      <c r="A21" s="338" t="s">
        <v>22</v>
      </c>
      <c r="B21" s="316">
        <v>146</v>
      </c>
      <c r="C21" s="316">
        <v>191</v>
      </c>
      <c r="D21" s="316">
        <v>85</v>
      </c>
      <c r="E21" s="318">
        <v>106</v>
      </c>
      <c r="F21" s="316">
        <v>146</v>
      </c>
      <c r="G21" s="316">
        <v>191</v>
      </c>
      <c r="H21" s="316">
        <v>85</v>
      </c>
      <c r="I21" s="319">
        <v>106</v>
      </c>
      <c r="J21" s="316">
        <v>0</v>
      </c>
      <c r="K21" s="316">
        <v>0</v>
      </c>
      <c r="L21" s="316">
        <v>0</v>
      </c>
    </row>
    <row r="22" spans="1:12" ht="24.75" customHeight="1">
      <c r="A22" s="338" t="s">
        <v>21</v>
      </c>
      <c r="B22" s="316">
        <v>184</v>
      </c>
      <c r="C22" s="316">
        <v>224</v>
      </c>
      <c r="D22" s="316">
        <v>83</v>
      </c>
      <c r="E22" s="318">
        <v>141</v>
      </c>
      <c r="F22" s="316">
        <v>184</v>
      </c>
      <c r="G22" s="316">
        <v>224</v>
      </c>
      <c r="H22" s="316">
        <v>83</v>
      </c>
      <c r="I22" s="319">
        <v>141</v>
      </c>
      <c r="J22" s="316">
        <v>0</v>
      </c>
      <c r="K22" s="316">
        <v>0</v>
      </c>
      <c r="L22" s="316">
        <v>0</v>
      </c>
    </row>
    <row r="23" spans="1:12" ht="24.75" customHeight="1">
      <c r="A23" s="338" t="s">
        <v>20</v>
      </c>
      <c r="B23" s="316">
        <v>121</v>
      </c>
      <c r="C23" s="316">
        <v>144</v>
      </c>
      <c r="D23" s="316">
        <v>57</v>
      </c>
      <c r="E23" s="318">
        <v>87</v>
      </c>
      <c r="F23" s="316">
        <v>121</v>
      </c>
      <c r="G23" s="316">
        <v>144</v>
      </c>
      <c r="H23" s="316">
        <v>57</v>
      </c>
      <c r="I23" s="319">
        <v>87</v>
      </c>
      <c r="J23" s="316">
        <v>0</v>
      </c>
      <c r="K23" s="316">
        <v>0</v>
      </c>
      <c r="L23" s="316">
        <v>0</v>
      </c>
    </row>
    <row r="24" spans="1:12" ht="24.75" customHeight="1">
      <c r="A24" s="338" t="s">
        <v>19</v>
      </c>
      <c r="B24" s="316">
        <v>219</v>
      </c>
      <c r="C24" s="316">
        <v>261</v>
      </c>
      <c r="D24" s="316">
        <v>97</v>
      </c>
      <c r="E24" s="318">
        <v>164</v>
      </c>
      <c r="F24" s="316">
        <v>219</v>
      </c>
      <c r="G24" s="316">
        <v>261</v>
      </c>
      <c r="H24" s="316">
        <v>97</v>
      </c>
      <c r="I24" s="319">
        <v>164</v>
      </c>
      <c r="J24" s="316">
        <v>0</v>
      </c>
      <c r="K24" s="316">
        <v>0</v>
      </c>
      <c r="L24" s="316">
        <v>0</v>
      </c>
    </row>
    <row r="25" spans="1:12" ht="24.75" customHeight="1">
      <c r="A25" s="338" t="s">
        <v>18</v>
      </c>
      <c r="B25" s="316">
        <v>199</v>
      </c>
      <c r="C25" s="316">
        <v>264</v>
      </c>
      <c r="D25" s="316">
        <v>124</v>
      </c>
      <c r="E25" s="318">
        <v>140</v>
      </c>
      <c r="F25" s="316">
        <v>199</v>
      </c>
      <c r="G25" s="316">
        <v>264</v>
      </c>
      <c r="H25" s="316">
        <v>124</v>
      </c>
      <c r="I25" s="319">
        <v>140</v>
      </c>
      <c r="J25" s="316">
        <v>0</v>
      </c>
      <c r="K25" s="316">
        <v>0</v>
      </c>
      <c r="L25" s="316">
        <v>0</v>
      </c>
    </row>
    <row r="26" spans="1:12" ht="24.75" customHeight="1">
      <c r="A26" s="338" t="s">
        <v>17</v>
      </c>
      <c r="B26" s="316">
        <v>181</v>
      </c>
      <c r="C26" s="316">
        <v>215</v>
      </c>
      <c r="D26" s="316">
        <v>94</v>
      </c>
      <c r="E26" s="318">
        <v>121</v>
      </c>
      <c r="F26" s="316">
        <v>181</v>
      </c>
      <c r="G26" s="316">
        <v>215</v>
      </c>
      <c r="H26" s="316">
        <v>94</v>
      </c>
      <c r="I26" s="319">
        <v>121</v>
      </c>
      <c r="J26" s="316">
        <v>0</v>
      </c>
      <c r="K26" s="316">
        <v>0</v>
      </c>
      <c r="L26" s="316">
        <v>0</v>
      </c>
    </row>
    <row r="27" spans="1:12" ht="24.75" customHeight="1">
      <c r="A27" s="338" t="s">
        <v>16</v>
      </c>
      <c r="B27" s="316">
        <v>130</v>
      </c>
      <c r="C27" s="316">
        <v>154</v>
      </c>
      <c r="D27" s="316">
        <v>73</v>
      </c>
      <c r="E27" s="318">
        <v>81</v>
      </c>
      <c r="F27" s="316">
        <v>130</v>
      </c>
      <c r="G27" s="316">
        <v>154</v>
      </c>
      <c r="H27" s="316">
        <v>73</v>
      </c>
      <c r="I27" s="319">
        <v>81</v>
      </c>
      <c r="J27" s="316">
        <v>0</v>
      </c>
      <c r="K27" s="316">
        <v>0</v>
      </c>
      <c r="L27" s="316">
        <v>0</v>
      </c>
    </row>
    <row r="28" spans="1:12" ht="24.75" customHeight="1">
      <c r="A28" s="338" t="s">
        <v>15</v>
      </c>
      <c r="B28" s="316">
        <v>208</v>
      </c>
      <c r="C28" s="316">
        <v>254</v>
      </c>
      <c r="D28" s="316">
        <v>111</v>
      </c>
      <c r="E28" s="318">
        <v>143</v>
      </c>
      <c r="F28" s="316">
        <v>208</v>
      </c>
      <c r="G28" s="316">
        <v>254</v>
      </c>
      <c r="H28" s="316">
        <v>111</v>
      </c>
      <c r="I28" s="319">
        <v>143</v>
      </c>
      <c r="J28" s="316">
        <v>0</v>
      </c>
      <c r="K28" s="316">
        <v>0</v>
      </c>
      <c r="L28" s="316">
        <v>0</v>
      </c>
    </row>
    <row r="29" spans="1:12" ht="24.75" customHeight="1">
      <c r="A29" s="338" t="s">
        <v>14</v>
      </c>
      <c r="B29" s="316">
        <v>340</v>
      </c>
      <c r="C29" s="316">
        <v>511</v>
      </c>
      <c r="D29" s="316">
        <v>227</v>
      </c>
      <c r="E29" s="318">
        <v>284</v>
      </c>
      <c r="F29" s="316">
        <v>340</v>
      </c>
      <c r="G29" s="316">
        <v>511</v>
      </c>
      <c r="H29" s="316">
        <v>227</v>
      </c>
      <c r="I29" s="319">
        <v>284</v>
      </c>
      <c r="J29" s="316">
        <v>0</v>
      </c>
      <c r="K29" s="316">
        <v>0</v>
      </c>
      <c r="L29" s="316">
        <v>0</v>
      </c>
    </row>
    <row r="30" spans="1:12" ht="24.75" customHeight="1">
      <c r="A30" s="338" t="s">
        <v>13</v>
      </c>
      <c r="B30" s="316">
        <v>180</v>
      </c>
      <c r="C30" s="316">
        <v>258</v>
      </c>
      <c r="D30" s="316">
        <v>110</v>
      </c>
      <c r="E30" s="318">
        <v>148</v>
      </c>
      <c r="F30" s="316">
        <v>180</v>
      </c>
      <c r="G30" s="316">
        <v>258</v>
      </c>
      <c r="H30" s="316">
        <v>110</v>
      </c>
      <c r="I30" s="319">
        <v>148</v>
      </c>
      <c r="J30" s="316">
        <v>0</v>
      </c>
      <c r="K30" s="316">
        <v>0</v>
      </c>
      <c r="L30" s="316">
        <v>0</v>
      </c>
    </row>
    <row r="31" spans="1:12" ht="24.75" customHeight="1">
      <c r="A31" s="338" t="s">
        <v>12</v>
      </c>
      <c r="B31" s="323">
        <v>298</v>
      </c>
      <c r="C31" s="323">
        <v>402</v>
      </c>
      <c r="D31" s="128">
        <v>173</v>
      </c>
      <c r="E31" s="324">
        <v>229</v>
      </c>
      <c r="F31" s="323">
        <v>298</v>
      </c>
      <c r="G31" s="323">
        <v>402</v>
      </c>
      <c r="H31" s="128">
        <v>173</v>
      </c>
      <c r="I31" s="325">
        <v>229</v>
      </c>
      <c r="J31" s="316">
        <v>0</v>
      </c>
      <c r="K31" s="316">
        <v>0</v>
      </c>
      <c r="L31" s="316">
        <v>0</v>
      </c>
    </row>
    <row r="32" spans="1:12" ht="24.75" customHeight="1">
      <c r="A32" s="338" t="s">
        <v>11</v>
      </c>
      <c r="B32" s="323">
        <v>310</v>
      </c>
      <c r="C32" s="323">
        <v>437</v>
      </c>
      <c r="D32" s="128">
        <v>192</v>
      </c>
      <c r="E32" s="324">
        <v>245</v>
      </c>
      <c r="F32" s="323">
        <v>310</v>
      </c>
      <c r="G32" s="323">
        <v>437</v>
      </c>
      <c r="H32" s="128">
        <v>192</v>
      </c>
      <c r="I32" s="325">
        <v>245</v>
      </c>
      <c r="J32" s="316">
        <v>0</v>
      </c>
      <c r="K32" s="316">
        <v>0</v>
      </c>
      <c r="L32" s="316">
        <v>0</v>
      </c>
    </row>
    <row r="33" spans="1:12" ht="24.75" customHeight="1">
      <c r="A33" s="338" t="s">
        <v>10</v>
      </c>
      <c r="B33" s="323">
        <v>415</v>
      </c>
      <c r="C33" s="323">
        <v>513</v>
      </c>
      <c r="D33" s="128">
        <v>250</v>
      </c>
      <c r="E33" s="324">
        <v>263</v>
      </c>
      <c r="F33" s="323">
        <v>415</v>
      </c>
      <c r="G33" s="323">
        <v>513</v>
      </c>
      <c r="H33" s="128">
        <v>250</v>
      </c>
      <c r="I33" s="325">
        <v>263</v>
      </c>
      <c r="J33" s="316">
        <v>0</v>
      </c>
      <c r="K33" s="316">
        <v>0</v>
      </c>
      <c r="L33" s="316">
        <v>0</v>
      </c>
    </row>
    <row r="34" spans="1:12" ht="24.75" customHeight="1">
      <c r="A34" s="338" t="s">
        <v>9</v>
      </c>
      <c r="B34" s="323">
        <v>241</v>
      </c>
      <c r="C34" s="323">
        <v>309</v>
      </c>
      <c r="D34" s="128">
        <v>146</v>
      </c>
      <c r="E34" s="128">
        <v>163</v>
      </c>
      <c r="F34" s="326">
        <v>241</v>
      </c>
      <c r="G34" s="323">
        <v>309</v>
      </c>
      <c r="H34" s="128">
        <v>146</v>
      </c>
      <c r="I34" s="325">
        <v>163</v>
      </c>
      <c r="J34" s="316">
        <v>0</v>
      </c>
      <c r="K34" s="316">
        <v>0</v>
      </c>
      <c r="L34" s="316">
        <v>0</v>
      </c>
    </row>
    <row r="35" spans="1:12" ht="24.75" customHeight="1">
      <c r="A35" s="249" t="s">
        <v>8</v>
      </c>
      <c r="B35" s="327">
        <v>564</v>
      </c>
      <c r="C35" s="328">
        <v>1086</v>
      </c>
      <c r="D35" s="122">
        <v>452</v>
      </c>
      <c r="E35" s="122">
        <v>634</v>
      </c>
      <c r="F35" s="329">
        <v>564</v>
      </c>
      <c r="G35" s="328">
        <v>1086</v>
      </c>
      <c r="H35" s="122">
        <v>452</v>
      </c>
      <c r="I35" s="330">
        <v>634</v>
      </c>
      <c r="J35" s="331">
        <v>0</v>
      </c>
      <c r="K35" s="331">
        <v>0</v>
      </c>
      <c r="L35" s="331">
        <v>0</v>
      </c>
    </row>
    <row r="36" spans="1:12" s="49" customFormat="1" ht="15" customHeight="1">
      <c r="A36" s="620" t="s">
        <v>768</v>
      </c>
      <c r="B36" s="620"/>
      <c r="C36" s="620"/>
      <c r="D36" s="620"/>
      <c r="E36" s="620"/>
      <c r="F36" s="620"/>
      <c r="G36" s="620"/>
      <c r="H36" s="620"/>
      <c r="I36" s="620"/>
      <c r="J36" s="128"/>
      <c r="K36" s="128"/>
      <c r="L36" s="308" t="s">
        <v>769</v>
      </c>
    </row>
  </sheetData>
  <mergeCells count="12">
    <mergeCell ref="A36:I36"/>
    <mergeCell ref="J5:L5"/>
    <mergeCell ref="A2:L2"/>
    <mergeCell ref="A3:I3"/>
    <mergeCell ref="A4:A6"/>
    <mergeCell ref="F4:I4"/>
    <mergeCell ref="F5:F6"/>
    <mergeCell ref="B4:E4"/>
    <mergeCell ref="B5:B6"/>
    <mergeCell ref="C5:E5"/>
    <mergeCell ref="G5:I5"/>
    <mergeCell ref="J4:L4"/>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03F3-5B98-49D2-B9D9-188023FE8693}">
  <dimension ref="A1:AA16"/>
  <sheetViews>
    <sheetView view="pageBreakPreview" zoomScaleNormal="100" zoomScaleSheetLayoutView="100" workbookViewId="0">
      <selection activeCell="J11" sqref="J11"/>
    </sheetView>
  </sheetViews>
  <sheetFormatPr defaultColWidth="11.42578125" defaultRowHeight="13.5"/>
  <cols>
    <col min="1" max="1" width="9" style="1" customWidth="1"/>
    <col min="2" max="10" width="15.140625" style="1" customWidth="1"/>
    <col min="11"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42" customFormat="1" ht="30" customHeight="1">
      <c r="A2" s="622" t="s">
        <v>744</v>
      </c>
      <c r="B2" s="622"/>
      <c r="C2" s="622"/>
      <c r="D2" s="622"/>
      <c r="E2" s="622"/>
      <c r="F2" s="622"/>
      <c r="G2" s="622"/>
      <c r="H2" s="622"/>
      <c r="I2" s="622"/>
      <c r="J2" s="622"/>
    </row>
    <row r="3" spans="1:27" s="2" customFormat="1" ht="15" customHeight="1">
      <c r="A3" s="159" t="s">
        <v>680</v>
      </c>
      <c r="B3" s="158"/>
      <c r="C3" s="158"/>
      <c r="D3" s="158"/>
      <c r="E3" s="158"/>
      <c r="F3" s="158"/>
      <c r="G3" s="158"/>
      <c r="I3" s="4"/>
      <c r="J3" s="3" t="s">
        <v>679</v>
      </c>
    </row>
    <row r="4" spans="1:27" ht="30" customHeight="1">
      <c r="A4" s="555" t="s">
        <v>678</v>
      </c>
      <c r="B4" s="624" t="s">
        <v>677</v>
      </c>
      <c r="C4" s="624"/>
      <c r="D4" s="624"/>
      <c r="E4" s="624"/>
      <c r="F4" s="624"/>
      <c r="G4" s="624"/>
      <c r="H4" s="624"/>
      <c r="I4" s="624"/>
      <c r="J4" s="625"/>
    </row>
    <row r="5" spans="1:27" ht="30" customHeight="1">
      <c r="A5" s="555"/>
      <c r="B5" s="624" t="s">
        <v>676</v>
      </c>
      <c r="C5" s="624"/>
      <c r="D5" s="625"/>
      <c r="E5" s="624" t="s">
        <v>675</v>
      </c>
      <c r="F5" s="624"/>
      <c r="G5" s="624"/>
      <c r="H5" s="623" t="s">
        <v>674</v>
      </c>
      <c r="I5" s="624"/>
      <c r="J5" s="625"/>
    </row>
    <row r="6" spans="1:27" ht="30" customHeight="1" thickBot="1">
      <c r="A6" s="556"/>
      <c r="B6" s="209" t="s">
        <v>196</v>
      </c>
      <c r="C6" s="210" t="s">
        <v>5</v>
      </c>
      <c r="D6" s="211" t="s">
        <v>83</v>
      </c>
      <c r="E6" s="209" t="s">
        <v>306</v>
      </c>
      <c r="F6" s="210" t="s">
        <v>5</v>
      </c>
      <c r="G6" s="210" t="s">
        <v>83</v>
      </c>
      <c r="H6" s="210" t="s">
        <v>196</v>
      </c>
      <c r="I6" s="210" t="s">
        <v>5</v>
      </c>
      <c r="J6" s="211" t="s">
        <v>83</v>
      </c>
    </row>
    <row r="7" spans="1:27" ht="30" hidden="1" customHeight="1" thickTop="1">
      <c r="A7" s="224">
        <v>2016</v>
      </c>
      <c r="B7" s="26">
        <v>24123</v>
      </c>
      <c r="C7" s="26">
        <v>9474</v>
      </c>
      <c r="D7" s="26">
        <v>14649</v>
      </c>
      <c r="E7" s="26">
        <v>19782</v>
      </c>
      <c r="F7" s="26">
        <v>7096</v>
      </c>
      <c r="G7" s="26">
        <v>12686</v>
      </c>
      <c r="H7" s="26">
        <v>82</v>
      </c>
      <c r="I7" s="26">
        <v>75</v>
      </c>
      <c r="J7" s="47">
        <v>87</v>
      </c>
    </row>
    <row r="8" spans="1:27" ht="30" hidden="1" customHeight="1">
      <c r="A8" s="224">
        <v>2017</v>
      </c>
      <c r="B8" s="26">
        <v>24166</v>
      </c>
      <c r="C8" s="26">
        <v>9495</v>
      </c>
      <c r="D8" s="26">
        <v>14683</v>
      </c>
      <c r="E8" s="26">
        <v>19700</v>
      </c>
      <c r="F8" s="26">
        <v>7043</v>
      </c>
      <c r="G8" s="26">
        <v>12657</v>
      </c>
      <c r="H8" s="26">
        <v>82</v>
      </c>
      <c r="I8" s="26">
        <v>74</v>
      </c>
      <c r="J8" s="47">
        <v>86</v>
      </c>
    </row>
    <row r="9" spans="1:27" ht="30" hidden="1" customHeight="1" thickTop="1">
      <c r="A9" s="224">
        <v>2018</v>
      </c>
      <c r="B9" s="357">
        <v>24658</v>
      </c>
      <c r="C9" s="26">
        <v>9818</v>
      </c>
      <c r="D9" s="47">
        <v>14840</v>
      </c>
      <c r="E9" s="361">
        <v>20170</v>
      </c>
      <c r="F9" s="26">
        <v>7331</v>
      </c>
      <c r="G9" s="47">
        <v>12839</v>
      </c>
      <c r="H9" s="359">
        <v>82</v>
      </c>
      <c r="I9" s="26">
        <v>75</v>
      </c>
      <c r="J9" s="47">
        <v>87</v>
      </c>
    </row>
    <row r="10" spans="1:27" ht="30" customHeight="1" thickTop="1">
      <c r="A10" s="224">
        <v>2019</v>
      </c>
      <c r="B10" s="357">
        <v>25257</v>
      </c>
      <c r="C10" s="26">
        <v>10138</v>
      </c>
      <c r="D10" s="47">
        <v>15119</v>
      </c>
      <c r="E10" s="361">
        <v>20430</v>
      </c>
      <c r="F10" s="26">
        <v>7473</v>
      </c>
      <c r="G10" s="47">
        <v>12957</v>
      </c>
      <c r="H10" s="359">
        <v>81</v>
      </c>
      <c r="I10" s="26">
        <v>74</v>
      </c>
      <c r="J10" s="47">
        <v>86</v>
      </c>
    </row>
    <row r="11" spans="1:27" ht="30" customHeight="1">
      <c r="A11" s="224">
        <v>2020</v>
      </c>
      <c r="B11" s="357">
        <v>25986</v>
      </c>
      <c r="C11" s="26">
        <v>10597</v>
      </c>
      <c r="D11" s="47">
        <v>15389</v>
      </c>
      <c r="E11" s="361">
        <v>20960</v>
      </c>
      <c r="F11" s="26">
        <v>7782</v>
      </c>
      <c r="G11" s="47">
        <v>13178</v>
      </c>
      <c r="H11" s="359">
        <v>80</v>
      </c>
      <c r="I11" s="26">
        <v>73</v>
      </c>
      <c r="J11" s="47">
        <v>86</v>
      </c>
    </row>
    <row r="12" spans="1:27" ht="30" customHeight="1">
      <c r="A12" s="224">
        <v>2021</v>
      </c>
      <c r="B12" s="357">
        <v>26740</v>
      </c>
      <c r="C12" s="26">
        <v>11077</v>
      </c>
      <c r="D12" s="47">
        <v>15663</v>
      </c>
      <c r="E12" s="361">
        <v>21565</v>
      </c>
      <c r="F12" s="26">
        <v>8097</v>
      </c>
      <c r="G12" s="47">
        <v>13468</v>
      </c>
      <c r="H12" s="359">
        <v>80.599999999999994</v>
      </c>
      <c r="I12" s="26">
        <v>73</v>
      </c>
      <c r="J12" s="47">
        <v>86</v>
      </c>
    </row>
    <row r="13" spans="1:27" ht="30" customHeight="1">
      <c r="A13" s="224">
        <v>2022</v>
      </c>
      <c r="B13" s="357">
        <v>27488</v>
      </c>
      <c r="C13" s="26">
        <v>11572</v>
      </c>
      <c r="D13" s="47">
        <v>15916</v>
      </c>
      <c r="E13" s="361">
        <v>21960</v>
      </c>
      <c r="F13" s="26">
        <v>8383</v>
      </c>
      <c r="G13" s="47">
        <v>13577</v>
      </c>
      <c r="H13" s="359">
        <v>80</v>
      </c>
      <c r="I13" s="26">
        <v>72</v>
      </c>
      <c r="J13" s="47">
        <v>85</v>
      </c>
    </row>
    <row r="14" spans="1:27" s="124" customFormat="1" ht="30" customHeight="1">
      <c r="A14" s="239">
        <v>2023</v>
      </c>
      <c r="B14" s="363">
        <f>SUM(C14:D14)</f>
        <v>28254</v>
      </c>
      <c r="C14" s="22">
        <v>12039</v>
      </c>
      <c r="D14" s="44">
        <v>16215</v>
      </c>
      <c r="E14" s="368">
        <f>SUM(F14:G14)</f>
        <v>22319</v>
      </c>
      <c r="F14" s="22">
        <v>8637</v>
      </c>
      <c r="G14" s="44">
        <v>13682</v>
      </c>
      <c r="H14" s="493">
        <f>E14/B14*100</f>
        <v>78.994124725702548</v>
      </c>
      <c r="I14" s="22">
        <f>F14/C14*100</f>
        <v>71.741839023174677</v>
      </c>
      <c r="J14" s="22">
        <f>G14/D14*100</f>
        <v>84.378661732963295</v>
      </c>
    </row>
    <row r="15" spans="1:27" s="2" customFormat="1" ht="15" customHeight="1">
      <c r="A15" s="428" t="s">
        <v>599</v>
      </c>
      <c r="B15" s="429"/>
      <c r="C15" s="429"/>
      <c r="D15" s="158"/>
      <c r="E15" s="158"/>
      <c r="F15" s="158"/>
      <c r="G15" s="158"/>
      <c r="I15" s="158"/>
      <c r="J15" s="157" t="s">
        <v>706</v>
      </c>
    </row>
    <row r="16" spans="1:27">
      <c r="A16" s="124"/>
    </row>
  </sheetData>
  <mergeCells count="6">
    <mergeCell ref="A2:J2"/>
    <mergeCell ref="A4:A6"/>
    <mergeCell ref="H5:J5"/>
    <mergeCell ref="B4:J4"/>
    <mergeCell ref="B5:D5"/>
    <mergeCell ref="E5:G5"/>
  </mergeCells>
  <phoneticPr fontId="6" type="noConversion"/>
  <printOptions horizontalCentered="1"/>
  <pageMargins left="0.78740157480314965" right="0.78740157480314965" top="0.98425196850393704" bottom="0.98425196850393704" header="0" footer="0.59055118110236227"/>
  <pageSetup paperSize="9" scale="89" firstPageNumber="136" pageOrder="overThenDown" orientation="landscape"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33"/>
  <sheetViews>
    <sheetView view="pageBreakPreview" topLeftCell="A11" zoomScaleNormal="100" zoomScaleSheetLayoutView="100" workbookViewId="0">
      <selection activeCell="L22" sqref="L22"/>
    </sheetView>
  </sheetViews>
  <sheetFormatPr defaultColWidth="11.42578125" defaultRowHeight="13.5"/>
  <cols>
    <col min="1" max="1" width="9" style="1" customWidth="1"/>
    <col min="2" max="25" width="10.7109375" style="1" customWidth="1"/>
    <col min="26"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747</v>
      </c>
      <c r="B2" s="501"/>
      <c r="C2" s="501"/>
      <c r="D2" s="501"/>
      <c r="E2" s="501"/>
      <c r="F2" s="501"/>
      <c r="G2" s="501"/>
      <c r="H2" s="501"/>
      <c r="I2" s="501"/>
      <c r="J2" s="501"/>
      <c r="K2" s="501"/>
      <c r="L2" s="501"/>
      <c r="M2" s="501"/>
      <c r="N2" s="501"/>
      <c r="O2" s="501"/>
      <c r="P2" s="501"/>
      <c r="Q2" s="501"/>
      <c r="R2" s="501"/>
      <c r="S2" s="501"/>
      <c r="T2" s="501"/>
      <c r="U2" s="501"/>
      <c r="V2" s="501"/>
      <c r="W2" s="501"/>
      <c r="X2" s="501"/>
      <c r="Y2" s="42"/>
    </row>
    <row r="3" spans="1:27" s="2" customFormat="1" ht="15" customHeight="1">
      <c r="A3" s="13" t="s">
        <v>197</v>
      </c>
      <c r="B3" s="13"/>
      <c r="C3" s="13"/>
      <c r="D3" s="13"/>
      <c r="E3" s="13"/>
      <c r="F3" s="4"/>
      <c r="G3" s="4"/>
      <c r="H3" s="4"/>
      <c r="I3" s="4"/>
      <c r="J3" s="4"/>
      <c r="K3" s="4"/>
      <c r="L3" s="4"/>
      <c r="M3" s="4"/>
      <c r="N3" s="4"/>
      <c r="O3" s="4"/>
      <c r="P3" s="4"/>
      <c r="R3" s="4"/>
      <c r="S3" s="4"/>
      <c r="T3" s="4"/>
      <c r="U3" s="4"/>
      <c r="V3" s="4"/>
      <c r="W3" s="4"/>
      <c r="X3" s="4"/>
      <c r="Y3" s="3" t="s">
        <v>91</v>
      </c>
    </row>
    <row r="4" spans="1:27" ht="24.95" customHeight="1">
      <c r="A4" s="633" t="s">
        <v>695</v>
      </c>
      <c r="B4" s="529" t="s">
        <v>196</v>
      </c>
      <c r="C4" s="635"/>
      <c r="D4" s="635"/>
      <c r="E4" s="508"/>
      <c r="F4" s="638" t="s">
        <v>195</v>
      </c>
      <c r="G4" s="639"/>
      <c r="H4" s="639"/>
      <c r="I4" s="639"/>
      <c r="J4" s="639"/>
      <c r="K4" s="639"/>
      <c r="L4" s="639"/>
      <c r="M4" s="639"/>
      <c r="N4" s="639"/>
      <c r="O4" s="639"/>
      <c r="P4" s="639"/>
      <c r="Q4" s="639"/>
      <c r="R4" s="639"/>
      <c r="S4" s="639"/>
      <c r="T4" s="639"/>
      <c r="U4" s="639"/>
      <c r="V4" s="639"/>
      <c r="W4" s="639"/>
      <c r="X4" s="639"/>
      <c r="Y4" s="640"/>
    </row>
    <row r="5" spans="1:27" ht="24.95" customHeight="1">
      <c r="A5" s="633"/>
      <c r="B5" s="636"/>
      <c r="C5" s="636"/>
      <c r="D5" s="636"/>
      <c r="E5" s="637"/>
      <c r="F5" s="638" t="s">
        <v>194</v>
      </c>
      <c r="G5" s="639"/>
      <c r="H5" s="639"/>
      <c r="I5" s="640"/>
      <c r="J5" s="638" t="s">
        <v>193</v>
      </c>
      <c r="K5" s="639"/>
      <c r="L5" s="639"/>
      <c r="M5" s="640"/>
      <c r="N5" s="638" t="s">
        <v>192</v>
      </c>
      <c r="O5" s="639"/>
      <c r="P5" s="639"/>
      <c r="Q5" s="640"/>
      <c r="R5" s="641" t="s">
        <v>191</v>
      </c>
      <c r="S5" s="642"/>
      <c r="T5" s="642"/>
      <c r="U5" s="643"/>
      <c r="V5" s="641" t="s">
        <v>190</v>
      </c>
      <c r="W5" s="642"/>
      <c r="X5" s="642"/>
      <c r="Y5" s="643"/>
    </row>
    <row r="6" spans="1:27" ht="51" customHeight="1" thickBot="1">
      <c r="A6" s="634"/>
      <c r="B6" s="349" t="s">
        <v>189</v>
      </c>
      <c r="C6" s="213" t="s">
        <v>172</v>
      </c>
      <c r="D6" s="213" t="s">
        <v>174</v>
      </c>
      <c r="E6" s="213" t="s">
        <v>177</v>
      </c>
      <c r="F6" s="336" t="s">
        <v>175</v>
      </c>
      <c r="G6" s="213" t="s">
        <v>186</v>
      </c>
      <c r="H6" s="213" t="s">
        <v>174</v>
      </c>
      <c r="I6" s="213" t="s">
        <v>170</v>
      </c>
      <c r="J6" s="336" t="s">
        <v>175</v>
      </c>
      <c r="K6" s="213" t="s">
        <v>172</v>
      </c>
      <c r="L6" s="213" t="s">
        <v>174</v>
      </c>
      <c r="M6" s="213" t="s">
        <v>170</v>
      </c>
      <c r="N6" s="336" t="s">
        <v>175</v>
      </c>
      <c r="O6" s="213" t="s">
        <v>188</v>
      </c>
      <c r="P6" s="213" t="s">
        <v>174</v>
      </c>
      <c r="Q6" s="213" t="s">
        <v>187</v>
      </c>
      <c r="R6" s="336" t="s">
        <v>175</v>
      </c>
      <c r="S6" s="213" t="s">
        <v>186</v>
      </c>
      <c r="T6" s="213" t="s">
        <v>171</v>
      </c>
      <c r="U6" s="213" t="s">
        <v>170</v>
      </c>
      <c r="V6" s="336" t="s">
        <v>175</v>
      </c>
      <c r="W6" s="213" t="s">
        <v>172</v>
      </c>
      <c r="X6" s="213" t="s">
        <v>185</v>
      </c>
      <c r="Y6" s="213" t="s">
        <v>170</v>
      </c>
    </row>
    <row r="7" spans="1:27" ht="38.25" hidden="1" customHeight="1" thickTop="1">
      <c r="A7" s="155">
        <v>2018</v>
      </c>
      <c r="B7" s="212">
        <v>1</v>
      </c>
      <c r="C7" s="162">
        <v>8</v>
      </c>
      <c r="D7" s="162">
        <v>8</v>
      </c>
      <c r="E7" s="293">
        <v>6</v>
      </c>
      <c r="F7" s="162">
        <v>1</v>
      </c>
      <c r="G7" s="162">
        <v>8</v>
      </c>
      <c r="H7" s="162">
        <v>8</v>
      </c>
      <c r="I7" s="417">
        <v>6</v>
      </c>
      <c r="J7" s="162">
        <v>0</v>
      </c>
      <c r="K7" s="162">
        <v>0</v>
      </c>
      <c r="L7" s="162">
        <v>0</v>
      </c>
      <c r="M7" s="417">
        <v>0</v>
      </c>
      <c r="N7" s="162">
        <v>0</v>
      </c>
      <c r="O7" s="162">
        <v>0</v>
      </c>
      <c r="P7" s="162">
        <v>0</v>
      </c>
      <c r="Q7" s="417">
        <v>0</v>
      </c>
      <c r="R7" s="162">
        <v>1</v>
      </c>
      <c r="S7" s="162">
        <v>8</v>
      </c>
      <c r="T7" s="162">
        <v>8</v>
      </c>
      <c r="U7" s="417">
        <v>6</v>
      </c>
      <c r="V7" s="162">
        <v>0</v>
      </c>
      <c r="W7" s="162">
        <v>0</v>
      </c>
      <c r="X7" s="162">
        <v>0</v>
      </c>
      <c r="Y7" s="163">
        <v>0</v>
      </c>
    </row>
    <row r="8" spans="1:27" ht="38.25" customHeight="1" thickTop="1">
      <c r="A8" s="155">
        <v>2019</v>
      </c>
      <c r="B8" s="162">
        <v>1</v>
      </c>
      <c r="C8" s="162">
        <v>2</v>
      </c>
      <c r="D8" s="162">
        <v>2</v>
      </c>
      <c r="E8" s="163">
        <v>6</v>
      </c>
      <c r="F8" s="162">
        <v>1</v>
      </c>
      <c r="G8" s="162">
        <v>2</v>
      </c>
      <c r="H8" s="162">
        <v>2</v>
      </c>
      <c r="I8" s="418">
        <v>6</v>
      </c>
      <c r="J8" s="162">
        <v>0</v>
      </c>
      <c r="K8" s="162">
        <v>0</v>
      </c>
      <c r="L8" s="162">
        <v>0</v>
      </c>
      <c r="M8" s="418">
        <v>0</v>
      </c>
      <c r="N8" s="162">
        <v>0</v>
      </c>
      <c r="O8" s="162">
        <v>0</v>
      </c>
      <c r="P8" s="162">
        <v>0</v>
      </c>
      <c r="Q8" s="418">
        <v>0</v>
      </c>
      <c r="R8" s="162">
        <v>1</v>
      </c>
      <c r="S8" s="162">
        <v>2</v>
      </c>
      <c r="T8" s="162">
        <v>2</v>
      </c>
      <c r="U8" s="418">
        <v>6</v>
      </c>
      <c r="V8" s="162">
        <v>0</v>
      </c>
      <c r="W8" s="162">
        <v>0</v>
      </c>
      <c r="X8" s="162">
        <v>0</v>
      </c>
      <c r="Y8" s="163">
        <v>0</v>
      </c>
    </row>
    <row r="9" spans="1:27" ht="38.25" customHeight="1">
      <c r="A9" s="155">
        <v>2020</v>
      </c>
      <c r="B9" s="162">
        <v>1</v>
      </c>
      <c r="C9" s="162">
        <v>2</v>
      </c>
      <c r="D9" s="162">
        <v>0</v>
      </c>
      <c r="E9" s="163">
        <v>4</v>
      </c>
      <c r="F9" s="162">
        <v>1</v>
      </c>
      <c r="G9" s="162">
        <v>2</v>
      </c>
      <c r="H9" s="162">
        <v>0</v>
      </c>
      <c r="I9" s="418">
        <v>4</v>
      </c>
      <c r="J9" s="162">
        <v>0</v>
      </c>
      <c r="K9" s="162">
        <v>0</v>
      </c>
      <c r="L9" s="162">
        <v>0</v>
      </c>
      <c r="M9" s="418">
        <v>0</v>
      </c>
      <c r="N9" s="162">
        <v>0</v>
      </c>
      <c r="O9" s="162">
        <v>0</v>
      </c>
      <c r="P9" s="162">
        <v>0</v>
      </c>
      <c r="Q9" s="418">
        <v>0</v>
      </c>
      <c r="R9" s="162">
        <v>1</v>
      </c>
      <c r="S9" s="162">
        <v>2</v>
      </c>
      <c r="T9" s="162">
        <v>0</v>
      </c>
      <c r="U9" s="418">
        <v>4</v>
      </c>
      <c r="V9" s="162">
        <v>0</v>
      </c>
      <c r="W9" s="162">
        <v>0</v>
      </c>
      <c r="X9" s="162">
        <v>0</v>
      </c>
      <c r="Y9" s="163">
        <v>0</v>
      </c>
    </row>
    <row r="10" spans="1:27" ht="38.25" customHeight="1">
      <c r="A10" s="155">
        <v>2021</v>
      </c>
      <c r="B10" s="162">
        <v>1</v>
      </c>
      <c r="C10" s="162">
        <v>2</v>
      </c>
      <c r="D10" s="162">
        <v>4</v>
      </c>
      <c r="E10" s="163">
        <v>6</v>
      </c>
      <c r="F10" s="162">
        <v>1</v>
      </c>
      <c r="G10" s="162">
        <v>2</v>
      </c>
      <c r="H10" s="162">
        <v>4</v>
      </c>
      <c r="I10" s="418">
        <v>6</v>
      </c>
      <c r="J10" s="162">
        <v>0</v>
      </c>
      <c r="K10" s="162">
        <v>0</v>
      </c>
      <c r="L10" s="162">
        <v>0</v>
      </c>
      <c r="M10" s="418">
        <v>0</v>
      </c>
      <c r="N10" s="162">
        <v>0</v>
      </c>
      <c r="O10" s="162">
        <v>0</v>
      </c>
      <c r="P10" s="162">
        <v>0</v>
      </c>
      <c r="Q10" s="418">
        <v>0</v>
      </c>
      <c r="R10" s="162">
        <v>1</v>
      </c>
      <c r="S10" s="162">
        <v>2</v>
      </c>
      <c r="T10" s="162">
        <v>4</v>
      </c>
      <c r="U10" s="418">
        <v>6</v>
      </c>
      <c r="V10" s="162">
        <v>0</v>
      </c>
      <c r="W10" s="162">
        <v>0</v>
      </c>
      <c r="X10" s="162">
        <v>0</v>
      </c>
      <c r="Y10" s="163">
        <v>0</v>
      </c>
    </row>
    <row r="11" spans="1:27" s="124" customFormat="1" ht="38.25" customHeight="1">
      <c r="A11" s="155">
        <v>2022</v>
      </c>
      <c r="B11" s="162">
        <v>1</v>
      </c>
      <c r="C11" s="162">
        <v>0</v>
      </c>
      <c r="D11" s="162">
        <v>0</v>
      </c>
      <c r="E11" s="163">
        <v>6</v>
      </c>
      <c r="F11" s="162">
        <v>1</v>
      </c>
      <c r="G11" s="162">
        <v>0</v>
      </c>
      <c r="H11" s="162">
        <v>0</v>
      </c>
      <c r="I11" s="418">
        <v>6</v>
      </c>
      <c r="J11" s="162">
        <v>0</v>
      </c>
      <c r="K11" s="162">
        <v>0</v>
      </c>
      <c r="L11" s="162">
        <v>0</v>
      </c>
      <c r="M11" s="418">
        <v>0</v>
      </c>
      <c r="N11" s="162">
        <v>0</v>
      </c>
      <c r="O11" s="162">
        <v>0</v>
      </c>
      <c r="P11" s="162">
        <v>0</v>
      </c>
      <c r="Q11" s="418">
        <v>0</v>
      </c>
      <c r="R11" s="162">
        <v>1</v>
      </c>
      <c r="S11" s="162">
        <v>0</v>
      </c>
      <c r="T11" s="162">
        <v>0</v>
      </c>
      <c r="U11" s="418">
        <v>6</v>
      </c>
      <c r="V11" s="162">
        <v>0</v>
      </c>
      <c r="W11" s="162">
        <v>0</v>
      </c>
      <c r="X11" s="162">
        <v>0</v>
      </c>
      <c r="Y11" s="163">
        <v>0</v>
      </c>
    </row>
    <row r="12" spans="1:27" s="51" customFormat="1" ht="38.25" customHeight="1">
      <c r="A12" s="23">
        <v>2023</v>
      </c>
      <c r="B12" s="164">
        <v>1</v>
      </c>
      <c r="C12" s="164">
        <v>5</v>
      </c>
      <c r="D12" s="164">
        <v>2</v>
      </c>
      <c r="E12" s="419">
        <v>9</v>
      </c>
      <c r="F12" s="164">
        <v>1</v>
      </c>
      <c r="G12" s="164">
        <v>5</v>
      </c>
      <c r="H12" s="164">
        <v>2</v>
      </c>
      <c r="I12" s="419">
        <v>9</v>
      </c>
      <c r="J12" s="164">
        <v>0</v>
      </c>
      <c r="K12" s="164">
        <v>0</v>
      </c>
      <c r="L12" s="164">
        <v>0</v>
      </c>
      <c r="M12" s="419">
        <v>0</v>
      </c>
      <c r="N12" s="164">
        <v>0</v>
      </c>
      <c r="O12" s="164">
        <v>0</v>
      </c>
      <c r="P12" s="164">
        <v>0</v>
      </c>
      <c r="Q12" s="419">
        <v>0</v>
      </c>
      <c r="R12" s="164">
        <v>1</v>
      </c>
      <c r="S12" s="164">
        <v>5</v>
      </c>
      <c r="T12" s="164">
        <v>2</v>
      </c>
      <c r="U12" s="419">
        <v>9</v>
      </c>
      <c r="V12" s="164">
        <v>0</v>
      </c>
      <c r="W12" s="164">
        <v>0</v>
      </c>
      <c r="X12" s="164">
        <v>0</v>
      </c>
      <c r="Y12" s="165">
        <v>0</v>
      </c>
    </row>
    <row r="13" spans="1:27" ht="17.25" customHeight="1">
      <c r="A13" s="60"/>
      <c r="B13" s="59"/>
      <c r="C13" s="59"/>
      <c r="D13" s="59"/>
      <c r="E13" s="59"/>
      <c r="F13" s="59"/>
      <c r="G13" s="59"/>
      <c r="H13" s="59"/>
      <c r="I13" s="59"/>
      <c r="J13" s="59"/>
      <c r="K13" s="59"/>
      <c r="L13" s="59"/>
      <c r="M13" s="59"/>
      <c r="N13" s="59"/>
      <c r="O13" s="59"/>
      <c r="P13" s="59"/>
      <c r="Q13" s="59"/>
      <c r="R13" s="59"/>
      <c r="S13" s="59"/>
      <c r="T13" s="59"/>
      <c r="U13" s="59"/>
      <c r="V13" s="58"/>
      <c r="W13" s="57"/>
      <c r="X13" s="57"/>
      <c r="Y13" s="57"/>
    </row>
    <row r="14" spans="1:27" ht="30.75" customHeight="1">
      <c r="A14" s="627" t="s">
        <v>695</v>
      </c>
      <c r="B14" s="639" t="s">
        <v>184</v>
      </c>
      <c r="C14" s="639"/>
      <c r="D14" s="639"/>
      <c r="E14" s="639"/>
      <c r="F14" s="639"/>
      <c r="G14" s="639"/>
      <c r="H14" s="639"/>
      <c r="I14" s="639"/>
      <c r="J14" s="639"/>
      <c r="K14" s="639"/>
      <c r="L14" s="639"/>
      <c r="M14" s="639"/>
      <c r="N14" s="639"/>
      <c r="O14" s="639"/>
      <c r="P14" s="639"/>
      <c r="Q14" s="639"/>
      <c r="R14" s="639"/>
      <c r="S14" s="639"/>
      <c r="T14" s="639"/>
      <c r="U14" s="640"/>
    </row>
    <row r="15" spans="1:27" ht="30" customHeight="1">
      <c r="A15" s="628"/>
      <c r="B15" s="639" t="s">
        <v>183</v>
      </c>
      <c r="C15" s="639"/>
      <c r="D15" s="639"/>
      <c r="E15" s="640"/>
      <c r="F15" s="639" t="s">
        <v>182</v>
      </c>
      <c r="G15" s="639"/>
      <c r="H15" s="639"/>
      <c r="I15" s="640"/>
      <c r="J15" s="638" t="s">
        <v>181</v>
      </c>
      <c r="K15" s="639"/>
      <c r="L15" s="639"/>
      <c r="M15" s="640"/>
      <c r="N15" s="638" t="s">
        <v>180</v>
      </c>
      <c r="O15" s="639"/>
      <c r="P15" s="639"/>
      <c r="Q15" s="640"/>
      <c r="R15" s="639" t="s">
        <v>712</v>
      </c>
      <c r="S15" s="639"/>
      <c r="T15" s="639"/>
      <c r="U15" s="640"/>
      <c r="V15" s="630"/>
      <c r="W15" s="631"/>
      <c r="X15" s="631"/>
      <c r="Y15" s="631"/>
      <c r="Z15" s="631"/>
      <c r="AA15" s="631"/>
    </row>
    <row r="16" spans="1:27" ht="48" customHeight="1" thickBot="1">
      <c r="A16" s="629"/>
      <c r="B16" s="349" t="s">
        <v>179</v>
      </c>
      <c r="C16" s="213" t="s">
        <v>178</v>
      </c>
      <c r="D16" s="213" t="s">
        <v>174</v>
      </c>
      <c r="E16" s="213" t="s">
        <v>177</v>
      </c>
      <c r="F16" s="336" t="s">
        <v>173</v>
      </c>
      <c r="G16" s="213" t="s">
        <v>172</v>
      </c>
      <c r="H16" s="213" t="s">
        <v>174</v>
      </c>
      <c r="I16" s="213" t="s">
        <v>170</v>
      </c>
      <c r="J16" s="336" t="s">
        <v>173</v>
      </c>
      <c r="K16" s="213" t="s">
        <v>172</v>
      </c>
      <c r="L16" s="213" t="s">
        <v>176</v>
      </c>
      <c r="M16" s="213" t="s">
        <v>170</v>
      </c>
      <c r="N16" s="336" t="s">
        <v>175</v>
      </c>
      <c r="O16" s="213" t="s">
        <v>172</v>
      </c>
      <c r="P16" s="213" t="s">
        <v>174</v>
      </c>
      <c r="Q16" s="213" t="s">
        <v>170</v>
      </c>
      <c r="R16" s="336" t="s">
        <v>173</v>
      </c>
      <c r="S16" s="213" t="s">
        <v>172</v>
      </c>
      <c r="T16" s="213" t="s">
        <v>171</v>
      </c>
      <c r="U16" s="213" t="s">
        <v>170</v>
      </c>
      <c r="V16" s="630"/>
      <c r="W16" s="631"/>
      <c r="X16" s="631"/>
      <c r="Y16" s="631"/>
      <c r="Z16" s="631"/>
      <c r="AA16" s="631"/>
    </row>
    <row r="17" spans="1:27" ht="38.25" hidden="1" customHeight="1" thickTop="1">
      <c r="A17" s="350">
        <v>2018</v>
      </c>
      <c r="B17" s="92">
        <v>0</v>
      </c>
      <c r="C17" s="92">
        <v>0</v>
      </c>
      <c r="D17" s="92">
        <v>0</v>
      </c>
      <c r="E17" s="420">
        <v>0</v>
      </c>
      <c r="F17" s="92">
        <v>0</v>
      </c>
      <c r="G17" s="92">
        <v>0</v>
      </c>
      <c r="H17" s="92">
        <v>0</v>
      </c>
      <c r="I17" s="420">
        <v>0</v>
      </c>
      <c r="J17" s="92">
        <v>0</v>
      </c>
      <c r="K17" s="92">
        <v>0</v>
      </c>
      <c r="L17" s="92">
        <v>0</v>
      </c>
      <c r="M17" s="420">
        <v>0</v>
      </c>
      <c r="N17" s="92">
        <v>0</v>
      </c>
      <c r="O17" s="92">
        <v>0</v>
      </c>
      <c r="P17" s="92">
        <v>0</v>
      </c>
      <c r="Q17" s="420">
        <v>0</v>
      </c>
      <c r="R17" s="92">
        <v>0</v>
      </c>
      <c r="S17" s="92">
        <v>0</v>
      </c>
      <c r="T17" s="92">
        <v>0</v>
      </c>
      <c r="U17" s="93">
        <v>0</v>
      </c>
      <c r="V17" s="632"/>
      <c r="W17" s="631"/>
      <c r="X17" s="631"/>
      <c r="Y17" s="631"/>
      <c r="Z17" s="631"/>
      <c r="AA17" s="631"/>
    </row>
    <row r="18" spans="1:27" ht="38.25" customHeight="1" thickTop="1">
      <c r="A18" s="350">
        <v>2019</v>
      </c>
      <c r="B18" s="92">
        <v>0</v>
      </c>
      <c r="C18" s="92">
        <v>0</v>
      </c>
      <c r="D18" s="92">
        <v>0</v>
      </c>
      <c r="E18" s="369">
        <v>0</v>
      </c>
      <c r="F18" s="92">
        <v>0</v>
      </c>
      <c r="G18" s="92">
        <v>0</v>
      </c>
      <c r="H18" s="92">
        <v>0</v>
      </c>
      <c r="I18" s="369">
        <v>0</v>
      </c>
      <c r="J18" s="92">
        <v>0</v>
      </c>
      <c r="K18" s="92">
        <v>0</v>
      </c>
      <c r="L18" s="92">
        <v>0</v>
      </c>
      <c r="M18" s="369">
        <v>0</v>
      </c>
      <c r="N18" s="92">
        <v>0</v>
      </c>
      <c r="O18" s="92">
        <v>0</v>
      </c>
      <c r="P18" s="92">
        <v>0</v>
      </c>
      <c r="Q18" s="369">
        <v>0</v>
      </c>
      <c r="R18" s="92">
        <v>0</v>
      </c>
      <c r="S18" s="92">
        <v>0</v>
      </c>
      <c r="T18" s="92">
        <v>0</v>
      </c>
      <c r="U18" s="93">
        <v>0</v>
      </c>
      <c r="V18" s="632"/>
      <c r="W18" s="631"/>
      <c r="X18" s="631"/>
      <c r="Y18" s="631"/>
      <c r="Z18" s="631"/>
      <c r="AA18" s="631"/>
    </row>
    <row r="19" spans="1:27" ht="38.25" customHeight="1">
      <c r="A19" s="350">
        <v>2020</v>
      </c>
      <c r="B19" s="92">
        <v>0</v>
      </c>
      <c r="C19" s="92">
        <v>0</v>
      </c>
      <c r="D19" s="92">
        <v>0</v>
      </c>
      <c r="E19" s="369">
        <v>0</v>
      </c>
      <c r="F19" s="92">
        <v>0</v>
      </c>
      <c r="G19" s="92">
        <v>0</v>
      </c>
      <c r="H19" s="92">
        <v>0</v>
      </c>
      <c r="I19" s="369">
        <v>0</v>
      </c>
      <c r="J19" s="92">
        <v>0</v>
      </c>
      <c r="K19" s="92">
        <v>0</v>
      </c>
      <c r="L19" s="92">
        <v>0</v>
      </c>
      <c r="M19" s="369">
        <v>0</v>
      </c>
      <c r="N19" s="92">
        <v>0</v>
      </c>
      <c r="O19" s="92">
        <v>0</v>
      </c>
      <c r="P19" s="92">
        <v>0</v>
      </c>
      <c r="Q19" s="369">
        <v>0</v>
      </c>
      <c r="R19" s="92">
        <v>0</v>
      </c>
      <c r="S19" s="92">
        <v>0</v>
      </c>
      <c r="T19" s="92">
        <v>0</v>
      </c>
      <c r="U19" s="93">
        <v>0</v>
      </c>
      <c r="V19" s="632"/>
      <c r="W19" s="631"/>
      <c r="X19" s="631"/>
      <c r="Y19" s="631"/>
      <c r="Z19" s="631"/>
      <c r="AA19" s="631"/>
    </row>
    <row r="20" spans="1:27" ht="38.25" customHeight="1">
      <c r="A20" s="350">
        <v>2021</v>
      </c>
      <c r="B20" s="92">
        <v>0</v>
      </c>
      <c r="C20" s="92">
        <v>0</v>
      </c>
      <c r="D20" s="92">
        <v>0</v>
      </c>
      <c r="E20" s="369">
        <v>0</v>
      </c>
      <c r="F20" s="92">
        <v>0</v>
      </c>
      <c r="G20" s="92">
        <v>0</v>
      </c>
      <c r="H20" s="92">
        <v>0</v>
      </c>
      <c r="I20" s="369">
        <v>0</v>
      </c>
      <c r="J20" s="92">
        <v>0</v>
      </c>
      <c r="K20" s="92">
        <v>0</v>
      </c>
      <c r="L20" s="92">
        <v>0</v>
      </c>
      <c r="M20" s="369">
        <v>0</v>
      </c>
      <c r="N20" s="92">
        <v>0</v>
      </c>
      <c r="O20" s="92">
        <v>0</v>
      </c>
      <c r="P20" s="92">
        <v>0</v>
      </c>
      <c r="Q20" s="369">
        <v>0</v>
      </c>
      <c r="R20" s="92">
        <v>0</v>
      </c>
      <c r="S20" s="92">
        <v>0</v>
      </c>
      <c r="T20" s="92">
        <v>0</v>
      </c>
      <c r="U20" s="93">
        <v>0</v>
      </c>
      <c r="V20" s="632"/>
      <c r="W20" s="631"/>
      <c r="X20" s="631"/>
      <c r="Y20" s="631"/>
      <c r="Z20" s="631"/>
      <c r="AA20" s="631"/>
    </row>
    <row r="21" spans="1:27" s="124" customFormat="1" ht="38.25" customHeight="1">
      <c r="A21" s="437">
        <v>2022</v>
      </c>
      <c r="B21" s="92">
        <v>0</v>
      </c>
      <c r="C21" s="92">
        <v>0</v>
      </c>
      <c r="D21" s="92">
        <v>0</v>
      </c>
      <c r="E21" s="369">
        <v>0</v>
      </c>
      <c r="F21" s="92">
        <v>0</v>
      </c>
      <c r="G21" s="92">
        <v>0</v>
      </c>
      <c r="H21" s="92">
        <v>0</v>
      </c>
      <c r="I21" s="369">
        <v>0</v>
      </c>
      <c r="J21" s="92">
        <v>0</v>
      </c>
      <c r="K21" s="92">
        <v>0</v>
      </c>
      <c r="L21" s="92">
        <v>0</v>
      </c>
      <c r="M21" s="369">
        <v>0</v>
      </c>
      <c r="N21" s="92">
        <v>0</v>
      </c>
      <c r="O21" s="92">
        <v>0</v>
      </c>
      <c r="P21" s="92">
        <v>0</v>
      </c>
      <c r="Q21" s="369">
        <v>0</v>
      </c>
      <c r="R21" s="92">
        <v>0</v>
      </c>
      <c r="S21" s="92">
        <v>0</v>
      </c>
      <c r="T21" s="92">
        <v>0</v>
      </c>
      <c r="U21" s="93">
        <v>0</v>
      </c>
      <c r="V21" s="632"/>
      <c r="W21" s="631"/>
      <c r="X21" s="631"/>
      <c r="Y21" s="631"/>
      <c r="Z21" s="631"/>
      <c r="AA21" s="631"/>
    </row>
    <row r="22" spans="1:27" s="51" customFormat="1" ht="38.25" customHeight="1">
      <c r="A22" s="238">
        <v>2023</v>
      </c>
      <c r="B22" s="160">
        <v>0</v>
      </c>
      <c r="C22" s="160">
        <v>0</v>
      </c>
      <c r="D22" s="160">
        <v>0</v>
      </c>
      <c r="E22" s="370">
        <v>0</v>
      </c>
      <c r="F22" s="160">
        <v>0</v>
      </c>
      <c r="G22" s="160">
        <v>0</v>
      </c>
      <c r="H22" s="160">
        <v>0</v>
      </c>
      <c r="I22" s="370">
        <v>0</v>
      </c>
      <c r="J22" s="160">
        <v>0</v>
      </c>
      <c r="K22" s="160">
        <v>0</v>
      </c>
      <c r="L22" s="160">
        <v>0</v>
      </c>
      <c r="M22" s="370">
        <v>0</v>
      </c>
      <c r="N22" s="160">
        <v>0</v>
      </c>
      <c r="O22" s="160">
        <v>0</v>
      </c>
      <c r="P22" s="160">
        <v>0</v>
      </c>
      <c r="Q22" s="370">
        <v>0</v>
      </c>
      <c r="R22" s="160">
        <v>0</v>
      </c>
      <c r="S22" s="160">
        <v>0</v>
      </c>
      <c r="T22" s="160">
        <v>0</v>
      </c>
      <c r="U22" s="161">
        <v>0</v>
      </c>
      <c r="V22" s="632"/>
      <c r="W22" s="631"/>
      <c r="X22" s="631"/>
      <c r="Y22" s="631"/>
      <c r="Z22" s="631"/>
      <c r="AA22" s="631"/>
    </row>
    <row r="23" spans="1:27" ht="48.75" customHeight="1">
      <c r="A23" s="56"/>
      <c r="B23" s="626" t="s">
        <v>169</v>
      </c>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57"/>
      <c r="AA23" s="57"/>
    </row>
    <row r="24" spans="1:27">
      <c r="A24" s="4" t="s">
        <v>767</v>
      </c>
      <c r="B24" s="4"/>
      <c r="C24" s="4"/>
      <c r="D24" s="4"/>
      <c r="E24" s="4"/>
      <c r="F24" s="4"/>
      <c r="G24" s="4"/>
      <c r="H24" s="4"/>
      <c r="I24" s="4"/>
      <c r="J24" s="4"/>
      <c r="K24" s="4"/>
      <c r="M24" s="4"/>
      <c r="N24" s="4"/>
      <c r="O24" s="4"/>
      <c r="P24" s="4"/>
      <c r="Q24" s="4"/>
      <c r="R24" s="4"/>
      <c r="S24" s="4"/>
      <c r="T24" s="4"/>
      <c r="U24" s="4"/>
      <c r="V24" s="4"/>
      <c r="W24" s="4"/>
      <c r="X24" s="48"/>
      <c r="Y24" s="3" t="s">
        <v>765</v>
      </c>
      <c r="Z24" s="50"/>
      <c r="AA24" s="50"/>
    </row>
    <row r="33" spans="25:25">
      <c r="Y33" s="124"/>
    </row>
  </sheetData>
  <mergeCells count="18">
    <mergeCell ref="A2:X2"/>
    <mergeCell ref="B15:E15"/>
    <mergeCell ref="F15:I15"/>
    <mergeCell ref="J15:M15"/>
    <mergeCell ref="N15:Q15"/>
    <mergeCell ref="R15:U15"/>
    <mergeCell ref="B14:U14"/>
    <mergeCell ref="B23:Y23"/>
    <mergeCell ref="A14:A16"/>
    <mergeCell ref="V15:AA22"/>
    <mergeCell ref="A4:A6"/>
    <mergeCell ref="B4:E5"/>
    <mergeCell ref="F4:Y4"/>
    <mergeCell ref="F5:I5"/>
    <mergeCell ref="J5:M5"/>
    <mergeCell ref="N5:Q5"/>
    <mergeCell ref="R5:U5"/>
    <mergeCell ref="V5:Y5"/>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J16"/>
  <sheetViews>
    <sheetView view="pageBreakPreview" zoomScaleNormal="100" zoomScaleSheetLayoutView="100" workbookViewId="0">
      <selection activeCell="C14" sqref="C14"/>
    </sheetView>
  </sheetViews>
  <sheetFormatPr defaultColWidth="11.42578125" defaultRowHeight="13.5"/>
  <cols>
    <col min="1" max="1" width="9.140625" style="1" customWidth="1"/>
    <col min="2" max="36" width="7.42578125" style="1" customWidth="1"/>
    <col min="37" max="16384" width="11.42578125" style="1"/>
  </cols>
  <sheetData>
    <row r="1" spans="1:36"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36" s="16" customFormat="1" ht="30" customHeight="1">
      <c r="A2" s="501" t="s">
        <v>748</v>
      </c>
      <c r="B2" s="501"/>
      <c r="C2" s="501"/>
      <c r="D2" s="501"/>
      <c r="E2" s="501"/>
      <c r="F2" s="501"/>
      <c r="G2" s="501"/>
      <c r="H2" s="501"/>
      <c r="I2" s="501"/>
      <c r="J2" s="501"/>
      <c r="K2" s="501"/>
      <c r="L2" s="501"/>
      <c r="M2" s="501"/>
      <c r="N2" s="501"/>
      <c r="O2" s="501"/>
      <c r="P2" s="501"/>
      <c r="Q2" s="501"/>
      <c r="R2" s="501"/>
      <c r="S2" s="501"/>
      <c r="T2" s="501"/>
      <c r="U2" s="501"/>
      <c r="V2" s="501"/>
      <c r="W2" s="501"/>
      <c r="X2" s="63"/>
      <c r="Y2" s="63"/>
      <c r="Z2" s="42"/>
      <c r="AA2" s="42"/>
      <c r="AB2" s="42"/>
      <c r="AC2" s="42"/>
    </row>
    <row r="3" spans="1:36" s="49" customFormat="1" ht="15" customHeight="1">
      <c r="A3" s="577" t="s">
        <v>220</v>
      </c>
      <c r="B3" s="577"/>
      <c r="C3" s="577"/>
      <c r="D3" s="577"/>
      <c r="E3" s="577"/>
      <c r="F3" s="577"/>
      <c r="G3" s="577"/>
      <c r="H3" s="577"/>
      <c r="I3" s="577"/>
      <c r="J3" s="577"/>
      <c r="K3" s="577"/>
      <c r="L3" s="551"/>
      <c r="M3" s="551"/>
      <c r="O3" s="13"/>
      <c r="P3" s="13"/>
      <c r="Q3" s="13"/>
      <c r="R3" s="13"/>
      <c r="S3" s="13"/>
      <c r="T3" s="13"/>
      <c r="U3" s="13"/>
      <c r="V3" s="13"/>
      <c r="W3" s="13"/>
      <c r="X3" s="13"/>
      <c r="Y3" s="13"/>
      <c r="Z3" s="13"/>
      <c r="AA3" s="13"/>
      <c r="AB3" s="13"/>
      <c r="AC3" s="13"/>
      <c r="AD3" s="13"/>
      <c r="AE3" s="13"/>
      <c r="AF3" s="13"/>
      <c r="AG3" s="13"/>
      <c r="AH3" s="13"/>
      <c r="AI3" s="13"/>
      <c r="AJ3" s="12" t="s">
        <v>219</v>
      </c>
    </row>
    <row r="4" spans="1:36" s="62" customFormat="1" ht="29.25" customHeight="1">
      <c r="A4" s="644" t="s">
        <v>681</v>
      </c>
      <c r="B4" s="537" t="s">
        <v>218</v>
      </c>
      <c r="C4" s="537"/>
      <c r="D4" s="537"/>
      <c r="E4" s="537"/>
      <c r="F4" s="537"/>
      <c r="G4" s="537"/>
      <c r="H4" s="537"/>
      <c r="I4" s="537"/>
      <c r="J4" s="537"/>
      <c r="K4" s="538"/>
      <c r="L4" s="650" t="s">
        <v>217</v>
      </c>
      <c r="M4" s="651"/>
      <c r="N4" s="651"/>
      <c r="O4" s="651"/>
      <c r="P4" s="651"/>
      <c r="Q4" s="651"/>
      <c r="R4" s="651"/>
      <c r="S4" s="651"/>
      <c r="T4" s="651"/>
      <c r="U4" s="651"/>
      <c r="V4" s="651"/>
      <c r="W4" s="651"/>
      <c r="X4" s="651"/>
      <c r="Y4" s="651"/>
      <c r="Z4" s="651"/>
      <c r="AA4" s="651"/>
      <c r="AB4" s="651"/>
      <c r="AC4" s="651"/>
      <c r="AD4" s="651"/>
      <c r="AE4" s="651"/>
      <c r="AF4" s="651"/>
      <c r="AG4" s="651"/>
      <c r="AH4" s="651"/>
      <c r="AI4" s="651"/>
      <c r="AJ4" s="652"/>
    </row>
    <row r="5" spans="1:36" s="62" customFormat="1" ht="50.1" customHeight="1">
      <c r="A5" s="645"/>
      <c r="B5" s="537" t="s">
        <v>216</v>
      </c>
      <c r="C5" s="537"/>
      <c r="D5" s="544" t="s">
        <v>215</v>
      </c>
      <c r="E5" s="538"/>
      <c r="F5" s="544" t="s">
        <v>214</v>
      </c>
      <c r="G5" s="538"/>
      <c r="H5" s="544" t="s">
        <v>213</v>
      </c>
      <c r="I5" s="538"/>
      <c r="J5" s="544" t="s">
        <v>212</v>
      </c>
      <c r="K5" s="538"/>
      <c r="L5" s="544" t="s">
        <v>211</v>
      </c>
      <c r="M5" s="537"/>
      <c r="N5" s="537"/>
      <c r="O5" s="537"/>
      <c r="P5" s="538"/>
      <c r="Q5" s="544" t="s">
        <v>210</v>
      </c>
      <c r="R5" s="537"/>
      <c r="S5" s="537"/>
      <c r="T5" s="537"/>
      <c r="U5" s="538"/>
      <c r="V5" s="544" t="s">
        <v>209</v>
      </c>
      <c r="W5" s="537"/>
      <c r="X5" s="537"/>
      <c r="Y5" s="537"/>
      <c r="Z5" s="538"/>
      <c r="AA5" s="647" t="s">
        <v>208</v>
      </c>
      <c r="AB5" s="648"/>
      <c r="AC5" s="648"/>
      <c r="AD5" s="648"/>
      <c r="AE5" s="649"/>
      <c r="AF5" s="647" t="s">
        <v>207</v>
      </c>
      <c r="AG5" s="648"/>
      <c r="AH5" s="648"/>
      <c r="AI5" s="648"/>
      <c r="AJ5" s="649"/>
    </row>
    <row r="6" spans="1:36" s="62" customFormat="1" ht="69" customHeight="1" thickBot="1">
      <c r="A6" s="646"/>
      <c r="B6" s="339" t="s">
        <v>206</v>
      </c>
      <c r="C6" s="340" t="s">
        <v>204</v>
      </c>
      <c r="D6" s="340" t="s">
        <v>205</v>
      </c>
      <c r="E6" s="340" t="s">
        <v>204</v>
      </c>
      <c r="F6" s="340" t="s">
        <v>205</v>
      </c>
      <c r="G6" s="340" t="s">
        <v>204</v>
      </c>
      <c r="H6" s="340" t="s">
        <v>205</v>
      </c>
      <c r="I6" s="340" t="s">
        <v>204</v>
      </c>
      <c r="J6" s="340" t="s">
        <v>205</v>
      </c>
      <c r="K6" s="340" t="s">
        <v>204</v>
      </c>
      <c r="L6" s="340" t="s">
        <v>202</v>
      </c>
      <c r="M6" s="340" t="s">
        <v>201</v>
      </c>
      <c r="N6" s="340" t="s">
        <v>200</v>
      </c>
      <c r="O6" s="214" t="s">
        <v>199</v>
      </c>
      <c r="P6" s="340" t="s">
        <v>198</v>
      </c>
      <c r="Q6" s="340" t="s">
        <v>202</v>
      </c>
      <c r="R6" s="340" t="s">
        <v>201</v>
      </c>
      <c r="S6" s="340" t="s">
        <v>203</v>
      </c>
      <c r="T6" s="214" t="s">
        <v>199</v>
      </c>
      <c r="U6" s="340" t="s">
        <v>198</v>
      </c>
      <c r="V6" s="340" t="s">
        <v>202</v>
      </c>
      <c r="W6" s="340" t="s">
        <v>201</v>
      </c>
      <c r="X6" s="340" t="s">
        <v>200</v>
      </c>
      <c r="Y6" s="214" t="s">
        <v>199</v>
      </c>
      <c r="Z6" s="340" t="s">
        <v>198</v>
      </c>
      <c r="AA6" s="340" t="s">
        <v>202</v>
      </c>
      <c r="AB6" s="340" t="s">
        <v>201</v>
      </c>
      <c r="AC6" s="340" t="s">
        <v>200</v>
      </c>
      <c r="AD6" s="214" t="s">
        <v>199</v>
      </c>
      <c r="AE6" s="340" t="s">
        <v>198</v>
      </c>
      <c r="AF6" s="340" t="s">
        <v>202</v>
      </c>
      <c r="AG6" s="340" t="s">
        <v>201</v>
      </c>
      <c r="AH6" s="340" t="s">
        <v>200</v>
      </c>
      <c r="AI6" s="214" t="s">
        <v>199</v>
      </c>
      <c r="AJ6" s="337" t="s">
        <v>198</v>
      </c>
    </row>
    <row r="7" spans="1:36" s="62" customFormat="1" ht="43.5" hidden="1" customHeight="1" thickTop="1">
      <c r="A7" s="231">
        <v>2016</v>
      </c>
      <c r="B7" s="52">
        <f>D7+F7+H7+J7</f>
        <v>1</v>
      </c>
      <c r="C7" s="52">
        <f>E7+G7+I7+K7</f>
        <v>313</v>
      </c>
      <c r="D7" s="52">
        <v>0</v>
      </c>
      <c r="E7" s="52">
        <v>0</v>
      </c>
      <c r="F7" s="52">
        <v>1</v>
      </c>
      <c r="G7" s="52">
        <v>77</v>
      </c>
      <c r="H7" s="52">
        <v>0</v>
      </c>
      <c r="I7" s="52">
        <v>233</v>
      </c>
      <c r="J7" s="52">
        <v>0</v>
      </c>
      <c r="K7" s="52">
        <v>3</v>
      </c>
      <c r="L7" s="332">
        <v>192</v>
      </c>
      <c r="M7" s="52">
        <v>22</v>
      </c>
      <c r="N7" s="52">
        <v>4</v>
      </c>
      <c r="O7" s="52">
        <v>1</v>
      </c>
      <c r="P7" s="333">
        <v>14</v>
      </c>
      <c r="Q7" s="52" t="s">
        <v>745</v>
      </c>
      <c r="R7" s="52" t="s">
        <v>745</v>
      </c>
      <c r="S7" s="52" t="s">
        <v>745</v>
      </c>
      <c r="T7" s="52" t="s">
        <v>745</v>
      </c>
      <c r="U7" s="333" t="s">
        <v>745</v>
      </c>
      <c r="V7" s="52" t="s">
        <v>745</v>
      </c>
      <c r="W7" s="52" t="s">
        <v>745</v>
      </c>
      <c r="X7" s="52" t="s">
        <v>745</v>
      </c>
      <c r="Y7" s="52" t="s">
        <v>745</v>
      </c>
      <c r="Z7" s="333" t="s">
        <v>745</v>
      </c>
      <c r="AA7" s="52" t="s">
        <v>745</v>
      </c>
      <c r="AB7" s="52" t="s">
        <v>745</v>
      </c>
      <c r="AC7" s="52" t="s">
        <v>745</v>
      </c>
      <c r="AD7" s="52" t="s">
        <v>745</v>
      </c>
      <c r="AE7" s="333" t="s">
        <v>745</v>
      </c>
      <c r="AF7" s="52" t="s">
        <v>745</v>
      </c>
      <c r="AG7" s="52" t="s">
        <v>745</v>
      </c>
      <c r="AH7" s="52" t="s">
        <v>745</v>
      </c>
      <c r="AI7" s="52" t="s">
        <v>745</v>
      </c>
      <c r="AJ7" s="53" t="s">
        <v>745</v>
      </c>
    </row>
    <row r="8" spans="1:36" s="62" customFormat="1" ht="43.5" hidden="1" customHeight="1">
      <c r="A8" s="231">
        <v>2017</v>
      </c>
      <c r="B8" s="52">
        <f t="shared" ref="B8:B12" si="0">D8+F8+H8+J8</f>
        <v>2</v>
      </c>
      <c r="C8" s="52">
        <f t="shared" ref="C8:C12" si="1">E8+G8+I8+K8</f>
        <v>482</v>
      </c>
      <c r="D8" s="52">
        <v>0</v>
      </c>
      <c r="E8" s="52">
        <v>0</v>
      </c>
      <c r="F8" s="52">
        <v>1</v>
      </c>
      <c r="G8" s="52">
        <v>229</v>
      </c>
      <c r="H8" s="52">
        <v>1</v>
      </c>
      <c r="I8" s="52">
        <v>253</v>
      </c>
      <c r="J8" s="52">
        <v>0</v>
      </c>
      <c r="K8" s="52">
        <v>0</v>
      </c>
      <c r="L8" s="332">
        <v>243</v>
      </c>
      <c r="M8" s="52">
        <v>6</v>
      </c>
      <c r="N8" s="52">
        <v>1</v>
      </c>
      <c r="O8" s="52">
        <v>3</v>
      </c>
      <c r="P8" s="334">
        <v>0</v>
      </c>
      <c r="Q8" s="52" t="s">
        <v>745</v>
      </c>
      <c r="R8" s="52" t="s">
        <v>745</v>
      </c>
      <c r="S8" s="52" t="s">
        <v>745</v>
      </c>
      <c r="T8" s="52" t="s">
        <v>745</v>
      </c>
      <c r="U8" s="334" t="s">
        <v>745</v>
      </c>
      <c r="V8" s="52" t="s">
        <v>745</v>
      </c>
      <c r="W8" s="52" t="s">
        <v>745</v>
      </c>
      <c r="X8" s="52" t="s">
        <v>745</v>
      </c>
      <c r="Y8" s="52" t="s">
        <v>745</v>
      </c>
      <c r="Z8" s="334" t="s">
        <v>745</v>
      </c>
      <c r="AA8" s="52" t="s">
        <v>745</v>
      </c>
      <c r="AB8" s="52" t="s">
        <v>745</v>
      </c>
      <c r="AC8" s="52" t="s">
        <v>745</v>
      </c>
      <c r="AD8" s="52" t="s">
        <v>745</v>
      </c>
      <c r="AE8" s="334" t="s">
        <v>745</v>
      </c>
      <c r="AF8" s="52" t="s">
        <v>745</v>
      </c>
      <c r="AG8" s="52" t="s">
        <v>745</v>
      </c>
      <c r="AH8" s="52" t="s">
        <v>745</v>
      </c>
      <c r="AI8" s="52" t="s">
        <v>745</v>
      </c>
      <c r="AJ8" s="53" t="s">
        <v>745</v>
      </c>
    </row>
    <row r="9" spans="1:36" s="62" customFormat="1" ht="43.5" hidden="1" customHeight="1" thickTop="1">
      <c r="A9" s="231">
        <v>2018</v>
      </c>
      <c r="B9" s="52">
        <f t="shared" si="0"/>
        <v>2</v>
      </c>
      <c r="C9" s="52">
        <f t="shared" si="1"/>
        <v>547</v>
      </c>
      <c r="D9" s="52">
        <v>0</v>
      </c>
      <c r="E9" s="52">
        <v>0</v>
      </c>
      <c r="F9" s="52">
        <v>1</v>
      </c>
      <c r="G9" s="52">
        <v>329</v>
      </c>
      <c r="H9" s="52">
        <v>1</v>
      </c>
      <c r="I9" s="52">
        <v>218</v>
      </c>
      <c r="J9" s="52">
        <v>0</v>
      </c>
      <c r="K9" s="52">
        <v>0</v>
      </c>
      <c r="L9" s="332">
        <v>356</v>
      </c>
      <c r="M9" s="52">
        <v>32</v>
      </c>
      <c r="N9" s="52">
        <v>52</v>
      </c>
      <c r="O9" s="52">
        <v>2</v>
      </c>
      <c r="P9" s="334">
        <v>105</v>
      </c>
      <c r="Q9" s="52" t="s">
        <v>745</v>
      </c>
      <c r="R9" s="52" t="s">
        <v>745</v>
      </c>
      <c r="S9" s="52" t="s">
        <v>745</v>
      </c>
      <c r="T9" s="52" t="s">
        <v>745</v>
      </c>
      <c r="U9" s="334" t="s">
        <v>745</v>
      </c>
      <c r="V9" s="52" t="s">
        <v>745</v>
      </c>
      <c r="W9" s="52" t="s">
        <v>745</v>
      </c>
      <c r="X9" s="52" t="s">
        <v>745</v>
      </c>
      <c r="Y9" s="52" t="s">
        <v>745</v>
      </c>
      <c r="Z9" s="334" t="s">
        <v>745</v>
      </c>
      <c r="AA9" s="52" t="s">
        <v>745</v>
      </c>
      <c r="AB9" s="52" t="s">
        <v>745</v>
      </c>
      <c r="AC9" s="52" t="s">
        <v>745</v>
      </c>
      <c r="AD9" s="52" t="s">
        <v>745</v>
      </c>
      <c r="AE9" s="334" t="s">
        <v>745</v>
      </c>
      <c r="AF9" s="52" t="s">
        <v>745</v>
      </c>
      <c r="AG9" s="52" t="s">
        <v>745</v>
      </c>
      <c r="AH9" s="52" t="s">
        <v>745</v>
      </c>
      <c r="AI9" s="52" t="s">
        <v>745</v>
      </c>
      <c r="AJ9" s="53" t="s">
        <v>745</v>
      </c>
    </row>
    <row r="10" spans="1:36" s="62" customFormat="1" ht="43.5" customHeight="1" thickTop="1">
      <c r="A10" s="231">
        <v>2019</v>
      </c>
      <c r="B10" s="52">
        <f t="shared" si="0"/>
        <v>3</v>
      </c>
      <c r="C10" s="52">
        <f t="shared" si="1"/>
        <v>1327</v>
      </c>
      <c r="D10" s="52">
        <v>1</v>
      </c>
      <c r="E10" s="52">
        <v>478</v>
      </c>
      <c r="F10" s="52">
        <v>1</v>
      </c>
      <c r="G10" s="52">
        <v>349</v>
      </c>
      <c r="H10" s="52">
        <v>1</v>
      </c>
      <c r="I10" s="52">
        <v>500</v>
      </c>
      <c r="J10" s="52">
        <v>0</v>
      </c>
      <c r="K10" s="52">
        <v>0</v>
      </c>
      <c r="L10" s="332">
        <v>183</v>
      </c>
      <c r="M10" s="52">
        <v>46</v>
      </c>
      <c r="N10" s="52">
        <v>10</v>
      </c>
      <c r="O10" s="52">
        <v>0</v>
      </c>
      <c r="P10" s="334">
        <v>610</v>
      </c>
      <c r="Q10" s="52" t="s">
        <v>745</v>
      </c>
      <c r="R10" s="52" t="s">
        <v>745</v>
      </c>
      <c r="S10" s="52" t="s">
        <v>745</v>
      </c>
      <c r="T10" s="52" t="s">
        <v>745</v>
      </c>
      <c r="U10" s="334" t="s">
        <v>745</v>
      </c>
      <c r="V10" s="52" t="s">
        <v>745</v>
      </c>
      <c r="W10" s="52" t="s">
        <v>745</v>
      </c>
      <c r="X10" s="52" t="s">
        <v>745</v>
      </c>
      <c r="Y10" s="52" t="s">
        <v>745</v>
      </c>
      <c r="Z10" s="334" t="s">
        <v>745</v>
      </c>
      <c r="AA10" s="52" t="s">
        <v>745</v>
      </c>
      <c r="AB10" s="52" t="s">
        <v>745</v>
      </c>
      <c r="AC10" s="52" t="s">
        <v>745</v>
      </c>
      <c r="AD10" s="52" t="s">
        <v>745</v>
      </c>
      <c r="AE10" s="334" t="s">
        <v>745</v>
      </c>
      <c r="AF10" s="52" t="s">
        <v>745</v>
      </c>
      <c r="AG10" s="52" t="s">
        <v>745</v>
      </c>
      <c r="AH10" s="52" t="s">
        <v>745</v>
      </c>
      <c r="AI10" s="52" t="s">
        <v>745</v>
      </c>
      <c r="AJ10" s="53" t="s">
        <v>745</v>
      </c>
    </row>
    <row r="11" spans="1:36" s="62" customFormat="1" ht="43.5" customHeight="1">
      <c r="A11" s="231">
        <v>2020</v>
      </c>
      <c r="B11" s="52">
        <f t="shared" si="0"/>
        <v>2</v>
      </c>
      <c r="C11" s="52">
        <f t="shared" si="1"/>
        <v>646</v>
      </c>
      <c r="D11" s="52">
        <v>0</v>
      </c>
      <c r="E11" s="52">
        <v>0</v>
      </c>
      <c r="F11" s="52">
        <v>1</v>
      </c>
      <c r="G11" s="52">
        <v>419</v>
      </c>
      <c r="H11" s="52">
        <v>1</v>
      </c>
      <c r="I11" s="52">
        <v>227</v>
      </c>
      <c r="J11" s="52">
        <v>0</v>
      </c>
      <c r="K11" s="52">
        <v>0</v>
      </c>
      <c r="L11" s="332">
        <v>146</v>
      </c>
      <c r="M11" s="52">
        <v>29</v>
      </c>
      <c r="N11" s="52">
        <v>14</v>
      </c>
      <c r="O11" s="52" t="s">
        <v>2</v>
      </c>
      <c r="P11" s="334">
        <v>457</v>
      </c>
      <c r="Q11" s="52" t="s">
        <v>745</v>
      </c>
      <c r="R11" s="52" t="s">
        <v>745</v>
      </c>
      <c r="S11" s="52" t="s">
        <v>745</v>
      </c>
      <c r="T11" s="52" t="s">
        <v>745</v>
      </c>
      <c r="U11" s="334" t="s">
        <v>745</v>
      </c>
      <c r="V11" s="52" t="s">
        <v>745</v>
      </c>
      <c r="W11" s="52" t="s">
        <v>745</v>
      </c>
      <c r="X11" s="52" t="s">
        <v>745</v>
      </c>
      <c r="Y11" s="52" t="s">
        <v>745</v>
      </c>
      <c r="Z11" s="334" t="s">
        <v>745</v>
      </c>
      <c r="AA11" s="52" t="s">
        <v>745</v>
      </c>
      <c r="AB11" s="52" t="s">
        <v>745</v>
      </c>
      <c r="AC11" s="52" t="s">
        <v>745</v>
      </c>
      <c r="AD11" s="52" t="s">
        <v>745</v>
      </c>
      <c r="AE11" s="334" t="s">
        <v>745</v>
      </c>
      <c r="AF11" s="52" t="s">
        <v>745</v>
      </c>
      <c r="AG11" s="52" t="s">
        <v>745</v>
      </c>
      <c r="AH11" s="52" t="s">
        <v>745</v>
      </c>
      <c r="AI11" s="52" t="s">
        <v>745</v>
      </c>
      <c r="AJ11" s="53" t="s">
        <v>745</v>
      </c>
    </row>
    <row r="12" spans="1:36" s="62" customFormat="1" ht="43.5" customHeight="1">
      <c r="A12" s="231">
        <v>2021</v>
      </c>
      <c r="B12" s="52">
        <f t="shared" si="0"/>
        <v>3</v>
      </c>
      <c r="C12" s="52">
        <f t="shared" si="1"/>
        <v>962</v>
      </c>
      <c r="D12" s="52">
        <v>1</v>
      </c>
      <c r="E12" s="52">
        <v>481</v>
      </c>
      <c r="F12" s="52">
        <v>1</v>
      </c>
      <c r="G12" s="52">
        <v>239</v>
      </c>
      <c r="H12" s="52">
        <v>1</v>
      </c>
      <c r="I12" s="52">
        <v>242</v>
      </c>
      <c r="J12" s="52">
        <v>0</v>
      </c>
      <c r="K12" s="52">
        <v>0</v>
      </c>
      <c r="L12" s="332">
        <v>229</v>
      </c>
      <c r="M12" s="52">
        <v>32</v>
      </c>
      <c r="N12" s="52">
        <v>34</v>
      </c>
      <c r="O12" s="52" t="s">
        <v>479</v>
      </c>
      <c r="P12" s="334">
        <v>186</v>
      </c>
      <c r="Q12" s="52" t="s">
        <v>745</v>
      </c>
      <c r="R12" s="52" t="s">
        <v>745</v>
      </c>
      <c r="S12" s="52" t="s">
        <v>745</v>
      </c>
      <c r="T12" s="52" t="s">
        <v>745</v>
      </c>
      <c r="U12" s="334" t="s">
        <v>745</v>
      </c>
      <c r="V12" s="52" t="s">
        <v>745</v>
      </c>
      <c r="W12" s="52" t="s">
        <v>745</v>
      </c>
      <c r="X12" s="52" t="s">
        <v>745</v>
      </c>
      <c r="Y12" s="52" t="s">
        <v>745</v>
      </c>
      <c r="Z12" s="334" t="s">
        <v>745</v>
      </c>
      <c r="AA12" s="52" t="s">
        <v>745</v>
      </c>
      <c r="AB12" s="52" t="s">
        <v>745</v>
      </c>
      <c r="AC12" s="52" t="s">
        <v>745</v>
      </c>
      <c r="AD12" s="52" t="s">
        <v>745</v>
      </c>
      <c r="AE12" s="334" t="s">
        <v>745</v>
      </c>
      <c r="AF12" s="52" t="s">
        <v>745</v>
      </c>
      <c r="AG12" s="52" t="s">
        <v>745</v>
      </c>
      <c r="AH12" s="52" t="s">
        <v>745</v>
      </c>
      <c r="AI12" s="52" t="s">
        <v>745</v>
      </c>
      <c r="AJ12" s="53" t="s">
        <v>745</v>
      </c>
    </row>
    <row r="13" spans="1:36" s="62" customFormat="1" ht="43.5" customHeight="1">
      <c r="A13" s="461">
        <v>2022</v>
      </c>
      <c r="B13" s="462">
        <f t="shared" ref="B13" si="2">D13+F13+H13+J13</f>
        <v>2</v>
      </c>
      <c r="C13" s="52">
        <f t="shared" ref="C13" si="3">E13+G13+I13+K13</f>
        <v>602</v>
      </c>
      <c r="D13" s="459">
        <v>0</v>
      </c>
      <c r="E13" s="459">
        <v>0</v>
      </c>
      <c r="F13" s="459">
        <v>1</v>
      </c>
      <c r="G13" s="459">
        <v>363</v>
      </c>
      <c r="H13" s="459">
        <v>1</v>
      </c>
      <c r="I13" s="459">
        <v>239</v>
      </c>
      <c r="J13" s="459">
        <v>0</v>
      </c>
      <c r="K13" s="459">
        <v>0</v>
      </c>
      <c r="L13" s="463">
        <v>325</v>
      </c>
      <c r="M13" s="459">
        <v>34</v>
      </c>
      <c r="N13" s="459">
        <v>35</v>
      </c>
      <c r="O13" s="459">
        <v>4</v>
      </c>
      <c r="P13" s="384">
        <v>204</v>
      </c>
      <c r="Q13" s="459">
        <v>0</v>
      </c>
      <c r="R13" s="459">
        <v>0</v>
      </c>
      <c r="S13" s="459">
        <v>0</v>
      </c>
      <c r="T13" s="459">
        <v>0</v>
      </c>
      <c r="U13" s="384">
        <v>0</v>
      </c>
      <c r="V13" s="459">
        <v>171</v>
      </c>
      <c r="W13" s="459">
        <v>7</v>
      </c>
      <c r="X13" s="459">
        <v>0</v>
      </c>
      <c r="Y13" s="459">
        <v>4</v>
      </c>
      <c r="Z13" s="384">
        <v>181</v>
      </c>
      <c r="AA13" s="459">
        <v>154</v>
      </c>
      <c r="AB13" s="459">
        <v>27</v>
      </c>
      <c r="AC13" s="459">
        <v>35</v>
      </c>
      <c r="AD13" s="459">
        <v>0</v>
      </c>
      <c r="AE13" s="384">
        <v>23</v>
      </c>
      <c r="AF13" s="459">
        <v>0</v>
      </c>
      <c r="AG13" s="459">
        <v>0</v>
      </c>
      <c r="AH13" s="459">
        <v>0</v>
      </c>
      <c r="AI13" s="459">
        <v>0</v>
      </c>
      <c r="AJ13" s="102">
        <v>0</v>
      </c>
    </row>
    <row r="14" spans="1:36" s="471" customFormat="1" ht="43.5" customHeight="1">
      <c r="A14" s="464">
        <v>2023</v>
      </c>
      <c r="B14" s="465">
        <v>1</v>
      </c>
      <c r="C14" s="466">
        <v>872</v>
      </c>
      <c r="D14" s="467">
        <v>0</v>
      </c>
      <c r="E14" s="467">
        <v>0</v>
      </c>
      <c r="F14" s="467">
        <v>1</v>
      </c>
      <c r="G14" s="467">
        <v>491</v>
      </c>
      <c r="H14" s="467">
        <v>1</v>
      </c>
      <c r="I14" s="467">
        <v>381</v>
      </c>
      <c r="J14" s="467">
        <v>0</v>
      </c>
      <c r="K14" s="467">
        <v>0</v>
      </c>
      <c r="L14" s="468">
        <v>596</v>
      </c>
      <c r="M14" s="467">
        <v>35</v>
      </c>
      <c r="N14" s="467">
        <v>59</v>
      </c>
      <c r="O14" s="467">
        <v>0</v>
      </c>
      <c r="P14" s="469">
        <v>182</v>
      </c>
      <c r="Q14" s="467">
        <v>0</v>
      </c>
      <c r="R14" s="467">
        <v>0</v>
      </c>
      <c r="S14" s="467">
        <v>0</v>
      </c>
      <c r="T14" s="467">
        <v>0</v>
      </c>
      <c r="U14" s="469">
        <v>0</v>
      </c>
      <c r="V14" s="467">
        <v>315</v>
      </c>
      <c r="W14" s="467">
        <v>9</v>
      </c>
      <c r="X14" s="467">
        <v>0</v>
      </c>
      <c r="Y14" s="467">
        <v>0</v>
      </c>
      <c r="Z14" s="469">
        <v>167</v>
      </c>
      <c r="AA14" s="467">
        <v>281</v>
      </c>
      <c r="AB14" s="467">
        <v>26</v>
      </c>
      <c r="AC14" s="467">
        <v>59</v>
      </c>
      <c r="AD14" s="467">
        <v>0</v>
      </c>
      <c r="AE14" s="469">
        <v>15</v>
      </c>
      <c r="AF14" s="467">
        <v>0</v>
      </c>
      <c r="AG14" s="467">
        <v>0</v>
      </c>
      <c r="AH14" s="467">
        <v>0</v>
      </c>
      <c r="AI14" s="467">
        <v>0</v>
      </c>
      <c r="AJ14" s="470">
        <v>0</v>
      </c>
    </row>
    <row r="15" spans="1:36" s="62" customFormat="1" ht="78.75" customHeight="1">
      <c r="A15" s="517" t="s">
        <v>746</v>
      </c>
      <c r="B15" s="51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row>
    <row r="16" spans="1:36" s="49" customFormat="1" ht="19.5" customHeight="1">
      <c r="A16" s="4" t="s">
        <v>767</v>
      </c>
      <c r="B16" s="4"/>
      <c r="C16" s="4"/>
      <c r="D16" s="4"/>
      <c r="E16" s="4"/>
      <c r="F16" s="4"/>
      <c r="G16" s="4"/>
      <c r="H16" s="4"/>
      <c r="I16" s="4"/>
      <c r="J16" s="4"/>
      <c r="K16" s="4"/>
      <c r="L16" s="4"/>
      <c r="M16" s="4"/>
      <c r="N16" s="4"/>
      <c r="O16" s="4"/>
      <c r="P16" s="4"/>
      <c r="Q16" s="4"/>
      <c r="R16" s="4"/>
      <c r="S16" s="4"/>
      <c r="T16" s="4"/>
      <c r="U16" s="4"/>
      <c r="V16" s="4"/>
      <c r="W16" s="4"/>
      <c r="X16" s="4"/>
      <c r="Y16" s="4"/>
      <c r="Z16" s="4"/>
      <c r="AB16" s="61"/>
      <c r="AC16" s="61"/>
      <c r="AD16" s="61"/>
      <c r="AE16" s="61"/>
      <c r="AF16" s="61"/>
      <c r="AG16" s="61"/>
      <c r="AH16" s="61"/>
      <c r="AI16" s="61"/>
      <c r="AJ16" s="3" t="s">
        <v>765</v>
      </c>
    </row>
  </sheetData>
  <mergeCells count="16">
    <mergeCell ref="A15:AJ15"/>
    <mergeCell ref="A4:A6"/>
    <mergeCell ref="A3:M3"/>
    <mergeCell ref="A2:W2"/>
    <mergeCell ref="AF5:AJ5"/>
    <mergeCell ref="L4:AJ4"/>
    <mergeCell ref="AA5:AE5"/>
    <mergeCell ref="B4:K4"/>
    <mergeCell ref="B5:C5"/>
    <mergeCell ref="D5:E5"/>
    <mergeCell ref="L5:P5"/>
    <mergeCell ref="Q5:U5"/>
    <mergeCell ref="V5:Z5"/>
    <mergeCell ref="F5:G5"/>
    <mergeCell ref="J5:K5"/>
    <mergeCell ref="H5:I5"/>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14"/>
  <sheetViews>
    <sheetView view="pageBreakPreview" zoomScaleNormal="100" zoomScaleSheetLayoutView="100" workbookViewId="0">
      <selection activeCell="H12" sqref="H12"/>
    </sheetView>
  </sheetViews>
  <sheetFormatPr defaultColWidth="11.42578125" defaultRowHeight="12"/>
  <cols>
    <col min="1" max="1" width="11.28515625" style="64" customWidth="1"/>
    <col min="2" max="21" width="10.28515625" style="64" customWidth="1"/>
    <col min="22" max="22" width="7.7109375" style="64" customWidth="1"/>
    <col min="23" max="16384" width="11.42578125" style="64"/>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24.95" customHeight="1">
      <c r="A2" s="501" t="s">
        <v>749</v>
      </c>
      <c r="B2" s="501"/>
      <c r="C2" s="501"/>
      <c r="D2" s="501"/>
      <c r="E2" s="501"/>
      <c r="F2" s="501"/>
      <c r="G2" s="501"/>
      <c r="H2" s="501"/>
      <c r="I2" s="501"/>
      <c r="J2" s="501"/>
      <c r="K2" s="501"/>
      <c r="L2" s="501"/>
      <c r="M2" s="501"/>
      <c r="N2" s="501"/>
      <c r="O2" s="501"/>
      <c r="P2" s="501"/>
      <c r="Q2" s="501"/>
      <c r="R2" s="501"/>
      <c r="S2" s="501"/>
      <c r="T2" s="501"/>
      <c r="U2" s="501"/>
      <c r="V2" s="42"/>
    </row>
    <row r="3" spans="1:27" s="65" customFormat="1" ht="15" customHeight="1">
      <c r="A3" s="13" t="s">
        <v>244</v>
      </c>
      <c r="B3" s="13"/>
      <c r="C3" s="13"/>
      <c r="D3" s="13"/>
      <c r="E3" s="13"/>
      <c r="G3" s="13"/>
      <c r="H3" s="13"/>
      <c r="I3" s="13"/>
      <c r="J3" s="13"/>
      <c r="K3" s="13"/>
      <c r="L3" s="13"/>
      <c r="M3" s="13"/>
      <c r="N3" s="13"/>
      <c r="O3" s="13"/>
      <c r="P3" s="13"/>
      <c r="Q3" s="13"/>
      <c r="R3" s="13"/>
      <c r="S3" s="13"/>
      <c r="T3" s="13"/>
      <c r="U3" s="12" t="s">
        <v>243</v>
      </c>
    </row>
    <row r="4" spans="1:27" ht="31.5" customHeight="1">
      <c r="A4" s="539" t="s">
        <v>695</v>
      </c>
      <c r="B4" s="654" t="s">
        <v>242</v>
      </c>
      <c r="C4" s="654"/>
      <c r="D4" s="654"/>
      <c r="E4" s="654"/>
      <c r="F4" s="653" t="s">
        <v>241</v>
      </c>
      <c r="G4" s="654"/>
      <c r="H4" s="654"/>
      <c r="I4" s="655"/>
      <c r="J4" s="653" t="s">
        <v>240</v>
      </c>
      <c r="K4" s="654"/>
      <c r="L4" s="654"/>
      <c r="M4" s="655"/>
      <c r="N4" s="653" t="s">
        <v>239</v>
      </c>
      <c r="O4" s="654"/>
      <c r="P4" s="654"/>
      <c r="Q4" s="655"/>
      <c r="R4" s="653" t="s">
        <v>238</v>
      </c>
      <c r="S4" s="654"/>
      <c r="T4" s="654"/>
      <c r="U4" s="655"/>
    </row>
    <row r="5" spans="1:27" ht="77.25" customHeight="1" thickBot="1">
      <c r="A5" s="541"/>
      <c r="B5" s="215" t="s">
        <v>237</v>
      </c>
      <c r="C5" s="216" t="s">
        <v>236</v>
      </c>
      <c r="D5" s="216" t="s">
        <v>235</v>
      </c>
      <c r="E5" s="472" t="s">
        <v>760</v>
      </c>
      <c r="F5" s="213" t="s">
        <v>234</v>
      </c>
      <c r="G5" s="213" t="s">
        <v>223</v>
      </c>
      <c r="H5" s="213" t="s">
        <v>233</v>
      </c>
      <c r="I5" s="213" t="s">
        <v>232</v>
      </c>
      <c r="J5" s="213" t="s">
        <v>231</v>
      </c>
      <c r="K5" s="213" t="s">
        <v>230</v>
      </c>
      <c r="L5" s="213" t="s">
        <v>229</v>
      </c>
      <c r="M5" s="213" t="s">
        <v>221</v>
      </c>
      <c r="N5" s="213" t="s">
        <v>228</v>
      </c>
      <c r="O5" s="213" t="s">
        <v>227</v>
      </c>
      <c r="P5" s="213" t="s">
        <v>226</v>
      </c>
      <c r="Q5" s="213" t="s">
        <v>225</v>
      </c>
      <c r="R5" s="213" t="s">
        <v>224</v>
      </c>
      <c r="S5" s="213" t="s">
        <v>223</v>
      </c>
      <c r="T5" s="213" t="s">
        <v>222</v>
      </c>
      <c r="U5" s="213" t="s">
        <v>221</v>
      </c>
    </row>
    <row r="6" spans="1:27" ht="36.75" hidden="1" customHeight="1" thickTop="1">
      <c r="A6" s="338">
        <v>2016</v>
      </c>
      <c r="B6" s="92">
        <v>3</v>
      </c>
      <c r="C6" s="162">
        <v>59</v>
      </c>
      <c r="D6" s="162">
        <v>84</v>
      </c>
      <c r="E6" s="473"/>
      <c r="F6" s="92">
        <v>3</v>
      </c>
      <c r="G6" s="92">
        <v>59</v>
      </c>
      <c r="H6" s="92">
        <v>84</v>
      </c>
      <c r="I6" s="92">
        <v>0</v>
      </c>
      <c r="J6" s="92">
        <v>0</v>
      </c>
      <c r="K6" s="92">
        <v>0</v>
      </c>
      <c r="L6" s="92">
        <v>0</v>
      </c>
      <c r="M6" s="92">
        <v>0</v>
      </c>
      <c r="N6" s="92">
        <v>0</v>
      </c>
      <c r="O6" s="92">
        <v>0</v>
      </c>
      <c r="P6" s="92">
        <v>0</v>
      </c>
      <c r="Q6" s="92">
        <v>0</v>
      </c>
      <c r="R6" s="92">
        <v>0</v>
      </c>
      <c r="S6" s="92">
        <v>0</v>
      </c>
      <c r="T6" s="92">
        <v>0</v>
      </c>
      <c r="U6" s="93">
        <v>0</v>
      </c>
    </row>
    <row r="7" spans="1:27" ht="36.75" hidden="1" customHeight="1">
      <c r="A7" s="338">
        <v>2017</v>
      </c>
      <c r="B7" s="92">
        <v>3</v>
      </c>
      <c r="C7" s="162">
        <v>72</v>
      </c>
      <c r="D7" s="162">
        <v>73</v>
      </c>
      <c r="E7" s="162">
        <v>169</v>
      </c>
      <c r="F7" s="92">
        <v>3</v>
      </c>
      <c r="G7" s="92">
        <v>72</v>
      </c>
      <c r="H7" s="92">
        <v>73</v>
      </c>
      <c r="I7" s="92">
        <v>169</v>
      </c>
      <c r="J7" s="92">
        <v>0</v>
      </c>
      <c r="K7" s="92">
        <v>0</v>
      </c>
      <c r="L7" s="92">
        <v>0</v>
      </c>
      <c r="M7" s="92">
        <v>0</v>
      </c>
      <c r="N7" s="92">
        <v>0</v>
      </c>
      <c r="O7" s="92">
        <v>0</v>
      </c>
      <c r="P7" s="92">
        <v>0</v>
      </c>
      <c r="Q7" s="92">
        <v>0</v>
      </c>
      <c r="R7" s="92">
        <v>0</v>
      </c>
      <c r="S7" s="92">
        <v>0</v>
      </c>
      <c r="T7" s="92">
        <v>0</v>
      </c>
      <c r="U7" s="93">
        <v>0</v>
      </c>
    </row>
    <row r="8" spans="1:27" ht="36.75" hidden="1" customHeight="1" thickTop="1">
      <c r="A8" s="338">
        <v>2018</v>
      </c>
      <c r="B8" s="92">
        <v>3</v>
      </c>
      <c r="C8" s="162">
        <v>60</v>
      </c>
      <c r="D8" s="162">
        <v>66</v>
      </c>
      <c r="E8" s="163">
        <v>171</v>
      </c>
      <c r="F8" s="92">
        <v>3</v>
      </c>
      <c r="G8" s="92">
        <v>60</v>
      </c>
      <c r="H8" s="92">
        <v>66</v>
      </c>
      <c r="I8" s="369">
        <v>171</v>
      </c>
      <c r="J8" s="92">
        <v>0</v>
      </c>
      <c r="K8" s="92">
        <v>0</v>
      </c>
      <c r="L8" s="92">
        <v>0</v>
      </c>
      <c r="M8" s="369">
        <v>0</v>
      </c>
      <c r="N8" s="92">
        <v>0</v>
      </c>
      <c r="O8" s="92">
        <v>0</v>
      </c>
      <c r="P8" s="92">
        <v>0</v>
      </c>
      <c r="Q8" s="369">
        <v>0</v>
      </c>
      <c r="R8" s="92">
        <v>0</v>
      </c>
      <c r="S8" s="92">
        <v>0</v>
      </c>
      <c r="T8" s="92">
        <v>0</v>
      </c>
      <c r="U8" s="93">
        <v>0</v>
      </c>
    </row>
    <row r="9" spans="1:27" ht="36.75" customHeight="1" thickTop="1">
      <c r="A9" s="338">
        <v>2019</v>
      </c>
      <c r="B9" s="92">
        <v>3</v>
      </c>
      <c r="C9" s="162">
        <v>48</v>
      </c>
      <c r="D9" s="162">
        <v>44</v>
      </c>
      <c r="E9" s="163">
        <v>166</v>
      </c>
      <c r="F9" s="92">
        <v>3</v>
      </c>
      <c r="G9" s="92">
        <v>48</v>
      </c>
      <c r="H9" s="92">
        <v>44</v>
      </c>
      <c r="I9" s="369">
        <v>166</v>
      </c>
      <c r="J9" s="92">
        <v>0</v>
      </c>
      <c r="K9" s="92">
        <v>0</v>
      </c>
      <c r="L9" s="92">
        <v>0</v>
      </c>
      <c r="M9" s="369">
        <v>0</v>
      </c>
      <c r="N9" s="92">
        <v>0</v>
      </c>
      <c r="O9" s="92">
        <v>0</v>
      </c>
      <c r="P9" s="92">
        <v>0</v>
      </c>
      <c r="Q9" s="369">
        <v>0</v>
      </c>
      <c r="R9" s="92">
        <v>0</v>
      </c>
      <c r="S9" s="92">
        <v>0</v>
      </c>
      <c r="T9" s="92">
        <v>0</v>
      </c>
      <c r="U9" s="93">
        <v>0</v>
      </c>
    </row>
    <row r="10" spans="1:27" ht="36.75" customHeight="1">
      <c r="A10" s="338">
        <v>2020</v>
      </c>
      <c r="B10" s="92">
        <v>3</v>
      </c>
      <c r="C10" s="162">
        <v>33</v>
      </c>
      <c r="D10" s="162">
        <v>40</v>
      </c>
      <c r="E10" s="163">
        <v>158</v>
      </c>
      <c r="F10" s="92">
        <v>3</v>
      </c>
      <c r="G10" s="92">
        <v>33</v>
      </c>
      <c r="H10" s="92">
        <v>40</v>
      </c>
      <c r="I10" s="369">
        <v>158</v>
      </c>
      <c r="J10" s="92">
        <v>0</v>
      </c>
      <c r="K10" s="92">
        <v>0</v>
      </c>
      <c r="L10" s="92">
        <v>0</v>
      </c>
      <c r="M10" s="369">
        <v>0</v>
      </c>
      <c r="N10" s="92">
        <v>0</v>
      </c>
      <c r="O10" s="92">
        <v>0</v>
      </c>
      <c r="P10" s="92">
        <v>0</v>
      </c>
      <c r="Q10" s="369">
        <v>0</v>
      </c>
      <c r="R10" s="92">
        <v>0</v>
      </c>
      <c r="S10" s="92">
        <v>0</v>
      </c>
      <c r="T10" s="92">
        <v>0</v>
      </c>
      <c r="U10" s="93">
        <v>0</v>
      </c>
    </row>
    <row r="11" spans="1:27" ht="36.75" customHeight="1">
      <c r="A11" s="338">
        <v>2021</v>
      </c>
      <c r="B11" s="92">
        <v>3</v>
      </c>
      <c r="C11" s="162">
        <v>16</v>
      </c>
      <c r="D11" s="162">
        <v>21</v>
      </c>
      <c r="E11" s="163">
        <v>157</v>
      </c>
      <c r="F11" s="92">
        <v>3</v>
      </c>
      <c r="G11" s="92">
        <v>16</v>
      </c>
      <c r="H11" s="92">
        <v>21</v>
      </c>
      <c r="I11" s="369">
        <v>157</v>
      </c>
      <c r="J11" s="92">
        <v>0</v>
      </c>
      <c r="K11" s="92">
        <v>0</v>
      </c>
      <c r="L11" s="92">
        <v>0</v>
      </c>
      <c r="M11" s="369">
        <v>0</v>
      </c>
      <c r="N11" s="92">
        <v>0</v>
      </c>
      <c r="O11" s="92">
        <v>0</v>
      </c>
      <c r="P11" s="92">
        <v>0</v>
      </c>
      <c r="Q11" s="369">
        <v>0</v>
      </c>
      <c r="R11" s="92">
        <v>0</v>
      </c>
      <c r="S11" s="92">
        <v>0</v>
      </c>
      <c r="T11" s="92">
        <v>0</v>
      </c>
      <c r="U11" s="93">
        <v>0</v>
      </c>
    </row>
    <row r="12" spans="1:27" s="474" customFormat="1" ht="36.75" customHeight="1">
      <c r="A12" s="455">
        <v>2022</v>
      </c>
      <c r="B12" s="92">
        <v>3</v>
      </c>
      <c r="C12" s="162">
        <v>20</v>
      </c>
      <c r="D12" s="162">
        <v>26</v>
      </c>
      <c r="E12" s="163">
        <v>151</v>
      </c>
      <c r="F12" s="92">
        <v>3</v>
      </c>
      <c r="G12" s="92">
        <v>20</v>
      </c>
      <c r="H12" s="92">
        <v>26</v>
      </c>
      <c r="I12" s="369">
        <v>151</v>
      </c>
      <c r="J12" s="92">
        <v>0</v>
      </c>
      <c r="K12" s="92">
        <v>0</v>
      </c>
      <c r="L12" s="92">
        <v>0</v>
      </c>
      <c r="M12" s="369">
        <v>0</v>
      </c>
      <c r="N12" s="92">
        <v>0</v>
      </c>
      <c r="O12" s="92">
        <v>0</v>
      </c>
      <c r="P12" s="92">
        <v>0</v>
      </c>
      <c r="Q12" s="369">
        <v>0</v>
      </c>
      <c r="R12" s="92">
        <v>0</v>
      </c>
      <c r="S12" s="92">
        <v>0</v>
      </c>
      <c r="T12" s="92">
        <v>0</v>
      </c>
      <c r="U12" s="93">
        <v>0</v>
      </c>
    </row>
    <row r="13" spans="1:27" s="480" customFormat="1" ht="36.75" customHeight="1">
      <c r="A13" s="445">
        <v>2023</v>
      </c>
      <c r="B13" s="475">
        <v>3</v>
      </c>
      <c r="C13" s="476">
        <v>6</v>
      </c>
      <c r="D13" s="476">
        <v>16</v>
      </c>
      <c r="E13" s="477">
        <v>143</v>
      </c>
      <c r="F13" s="475">
        <v>3</v>
      </c>
      <c r="G13" s="475">
        <v>6</v>
      </c>
      <c r="H13" s="475">
        <v>16</v>
      </c>
      <c r="I13" s="478">
        <v>143</v>
      </c>
      <c r="J13" s="475">
        <v>0</v>
      </c>
      <c r="K13" s="475">
        <v>0</v>
      </c>
      <c r="L13" s="475">
        <v>0</v>
      </c>
      <c r="M13" s="478">
        <v>0</v>
      </c>
      <c r="N13" s="475">
        <v>0</v>
      </c>
      <c r="O13" s="475">
        <v>0</v>
      </c>
      <c r="P13" s="475">
        <v>0</v>
      </c>
      <c r="Q13" s="478">
        <v>0</v>
      </c>
      <c r="R13" s="475">
        <v>0</v>
      </c>
      <c r="S13" s="475">
        <v>0</v>
      </c>
      <c r="T13" s="475">
        <v>0</v>
      </c>
      <c r="U13" s="479">
        <v>0</v>
      </c>
    </row>
    <row r="14" spans="1:27" ht="15" customHeight="1">
      <c r="A14" s="4" t="s">
        <v>767</v>
      </c>
      <c r="B14" s="4"/>
      <c r="C14" s="4"/>
      <c r="D14" s="4"/>
      <c r="E14" s="4"/>
      <c r="F14" s="4"/>
      <c r="G14" s="4"/>
      <c r="H14" s="4"/>
      <c r="I14" s="4"/>
      <c r="J14" s="4"/>
      <c r="K14" s="4"/>
      <c r="L14" s="4"/>
      <c r="N14" s="4"/>
      <c r="O14" s="4"/>
      <c r="P14" s="4"/>
      <c r="Q14" s="4"/>
      <c r="R14" s="4"/>
      <c r="S14" s="4"/>
      <c r="T14" s="4"/>
      <c r="U14" s="3" t="s">
        <v>765</v>
      </c>
    </row>
  </sheetData>
  <mergeCells count="7">
    <mergeCell ref="A2:U2"/>
    <mergeCell ref="F4:I4"/>
    <mergeCell ref="R4:U4"/>
    <mergeCell ref="N4:Q4"/>
    <mergeCell ref="J4:M4"/>
    <mergeCell ref="A4:A5"/>
    <mergeCell ref="B4:E4"/>
  </mergeCells>
  <phoneticPr fontId="6" type="noConversion"/>
  <printOptions horizontalCentered="1"/>
  <pageMargins left="0.78740157480314965" right="0.78740157480314965" top="0.98425196850393704" bottom="0.98425196850393704" header="0" footer="0.59055118110236227"/>
  <pageSetup paperSize="9" scale="54" firstPageNumber="136" pageOrder="overThenDown" orientation="landscape"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18"/>
  <sheetViews>
    <sheetView view="pageBreakPreview" zoomScaleNormal="100" zoomScaleSheetLayoutView="100" workbookViewId="0">
      <selection activeCell="H15" sqref="H15"/>
    </sheetView>
  </sheetViews>
  <sheetFormatPr defaultColWidth="11.42578125" defaultRowHeight="12"/>
  <cols>
    <col min="1" max="1" width="11.28515625" style="66" customWidth="1"/>
    <col min="2" max="2" width="8.7109375" style="66" customWidth="1"/>
    <col min="3" max="11" width="10" style="66" customWidth="1"/>
    <col min="12" max="12" width="13.5703125" style="66" customWidth="1"/>
    <col min="13" max="25" width="10" style="66" customWidth="1"/>
    <col min="26" max="26" width="7.7109375" style="66" customWidth="1"/>
    <col min="27" max="16384" width="11.42578125" style="66"/>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70" customFormat="1" ht="24.95" customHeight="1">
      <c r="A2" s="518" t="s">
        <v>750</v>
      </c>
      <c r="B2" s="518"/>
      <c r="C2" s="518"/>
      <c r="D2" s="518"/>
      <c r="E2" s="518"/>
      <c r="F2" s="518"/>
      <c r="G2" s="518"/>
      <c r="H2" s="518"/>
      <c r="I2" s="518"/>
      <c r="J2" s="518"/>
      <c r="K2" s="518"/>
      <c r="L2" s="518"/>
      <c r="M2" s="518"/>
      <c r="N2" s="518"/>
      <c r="O2" s="518"/>
      <c r="P2" s="518"/>
      <c r="Q2" s="518"/>
      <c r="R2" s="518"/>
      <c r="S2" s="518"/>
      <c r="T2" s="518"/>
      <c r="U2" s="518"/>
      <c r="V2" s="518"/>
      <c r="W2" s="518"/>
      <c r="X2" s="518"/>
      <c r="Y2" s="518"/>
    </row>
    <row r="3" spans="1:27" s="67" customFormat="1" ht="15" customHeight="1">
      <c r="A3" s="672" t="s">
        <v>272</v>
      </c>
      <c r="B3" s="672"/>
      <c r="C3" s="672"/>
      <c r="D3" s="672"/>
      <c r="E3" s="672"/>
      <c r="F3" s="672"/>
      <c r="G3" s="672"/>
      <c r="H3" s="672"/>
      <c r="I3" s="672"/>
      <c r="J3" s="672"/>
      <c r="K3" s="672"/>
      <c r="L3" s="672"/>
      <c r="M3" s="672"/>
      <c r="O3" s="30"/>
      <c r="P3" s="30"/>
      <c r="Q3" s="30"/>
      <c r="R3" s="30"/>
      <c r="S3" s="30"/>
      <c r="T3" s="30"/>
      <c r="U3" s="30"/>
      <c r="V3" s="30"/>
      <c r="W3" s="30"/>
      <c r="X3" s="30"/>
      <c r="Y3" s="29" t="s">
        <v>91</v>
      </c>
    </row>
    <row r="4" spans="1:27" ht="27" customHeight="1">
      <c r="A4" s="673" t="s">
        <v>167</v>
      </c>
      <c r="B4" s="676" t="s">
        <v>271</v>
      </c>
      <c r="C4" s="678" t="s">
        <v>270</v>
      </c>
      <c r="D4" s="678"/>
      <c r="E4" s="678"/>
      <c r="F4" s="678"/>
      <c r="G4" s="678" t="s">
        <v>269</v>
      </c>
      <c r="H4" s="678"/>
      <c r="I4" s="678"/>
      <c r="J4" s="678"/>
      <c r="K4" s="678"/>
      <c r="L4" s="678"/>
      <c r="M4" s="678"/>
      <c r="N4" s="660" t="s">
        <v>268</v>
      </c>
      <c r="O4" s="679"/>
      <c r="P4" s="679"/>
      <c r="Q4" s="679"/>
      <c r="R4" s="679"/>
      <c r="S4" s="679"/>
      <c r="T4" s="679"/>
      <c r="U4" s="679"/>
      <c r="V4" s="679"/>
      <c r="W4" s="679"/>
      <c r="X4" s="679"/>
      <c r="Y4" s="680"/>
    </row>
    <row r="5" spans="1:27" ht="27" customHeight="1">
      <c r="A5" s="674"/>
      <c r="B5" s="676"/>
      <c r="C5" s="681" t="s">
        <v>267</v>
      </c>
      <c r="D5" s="659" t="s">
        <v>266</v>
      </c>
      <c r="E5" s="659" t="s">
        <v>265</v>
      </c>
      <c r="F5" s="659" t="s">
        <v>264</v>
      </c>
      <c r="G5" s="681" t="s">
        <v>263</v>
      </c>
      <c r="H5" s="681" t="s">
        <v>262</v>
      </c>
      <c r="I5" s="659" t="s">
        <v>261</v>
      </c>
      <c r="J5" s="659" t="s">
        <v>260</v>
      </c>
      <c r="K5" s="681" t="s">
        <v>259</v>
      </c>
      <c r="L5" s="656" t="s">
        <v>258</v>
      </c>
      <c r="M5" s="659" t="s">
        <v>257</v>
      </c>
      <c r="N5" s="662" t="s">
        <v>256</v>
      </c>
      <c r="O5" s="663"/>
      <c r="P5" s="664"/>
      <c r="Q5" s="660" t="s">
        <v>255</v>
      </c>
      <c r="R5" s="663"/>
      <c r="S5" s="663"/>
      <c r="T5" s="664"/>
      <c r="U5" s="660" t="s">
        <v>254</v>
      </c>
      <c r="V5" s="663"/>
      <c r="W5" s="663"/>
      <c r="X5" s="663"/>
      <c r="Y5" s="664"/>
    </row>
    <row r="6" spans="1:27" ht="23.1" customHeight="1">
      <c r="A6" s="674"/>
      <c r="B6" s="676"/>
      <c r="C6" s="681"/>
      <c r="D6" s="659"/>
      <c r="E6" s="659"/>
      <c r="F6" s="659"/>
      <c r="G6" s="681"/>
      <c r="H6" s="681"/>
      <c r="I6" s="659"/>
      <c r="J6" s="659"/>
      <c r="K6" s="681"/>
      <c r="L6" s="657"/>
      <c r="M6" s="660"/>
      <c r="N6" s="665"/>
      <c r="O6" s="667" t="s">
        <v>253</v>
      </c>
      <c r="P6" s="669" t="s">
        <v>252</v>
      </c>
      <c r="Q6" s="662" t="s">
        <v>251</v>
      </c>
      <c r="R6" s="671"/>
      <c r="S6" s="662" t="s">
        <v>250</v>
      </c>
      <c r="T6" s="671"/>
      <c r="U6" s="684" t="s">
        <v>754</v>
      </c>
      <c r="V6" s="669" t="s">
        <v>249</v>
      </c>
      <c r="W6" s="669" t="s">
        <v>755</v>
      </c>
      <c r="X6" s="684" t="s">
        <v>756</v>
      </c>
      <c r="Y6" s="669" t="s">
        <v>248</v>
      </c>
    </row>
    <row r="7" spans="1:27" ht="47.25" customHeight="1" thickBot="1">
      <c r="A7" s="675"/>
      <c r="B7" s="677"/>
      <c r="C7" s="682"/>
      <c r="D7" s="683"/>
      <c r="E7" s="683"/>
      <c r="F7" s="683"/>
      <c r="G7" s="682"/>
      <c r="H7" s="682"/>
      <c r="I7" s="683"/>
      <c r="J7" s="683"/>
      <c r="K7" s="682"/>
      <c r="L7" s="658"/>
      <c r="M7" s="661"/>
      <c r="N7" s="666"/>
      <c r="O7" s="668"/>
      <c r="P7" s="670"/>
      <c r="Q7" s="218" t="s">
        <v>247</v>
      </c>
      <c r="R7" s="352" t="s">
        <v>125</v>
      </c>
      <c r="S7" s="218" t="s">
        <v>84</v>
      </c>
      <c r="T7" s="352" t="s">
        <v>246</v>
      </c>
      <c r="U7" s="685"/>
      <c r="V7" s="670"/>
      <c r="W7" s="670"/>
      <c r="X7" s="685"/>
      <c r="Y7" s="670"/>
    </row>
    <row r="8" spans="1:27" ht="35.25" hidden="1" customHeight="1">
      <c r="A8" s="294">
        <v>2015</v>
      </c>
      <c r="B8" s="26">
        <v>5</v>
      </c>
      <c r="C8" s="26">
        <v>193</v>
      </c>
      <c r="D8" s="26">
        <v>143</v>
      </c>
      <c r="E8" s="26">
        <v>50</v>
      </c>
      <c r="F8" s="26">
        <v>0</v>
      </c>
      <c r="G8" s="26">
        <f>H8+I8+J8+K8+M8</f>
        <v>2</v>
      </c>
      <c r="H8" s="26">
        <v>2</v>
      </c>
      <c r="I8" s="26">
        <v>0</v>
      </c>
      <c r="J8" s="26">
        <v>0</v>
      </c>
      <c r="K8" s="26">
        <v>0</v>
      </c>
      <c r="L8" s="217" t="s">
        <v>415</v>
      </c>
      <c r="M8" s="26">
        <v>0</v>
      </c>
      <c r="N8" s="26">
        <v>193</v>
      </c>
      <c r="O8" s="26">
        <v>97</v>
      </c>
      <c r="P8" s="26">
        <v>96</v>
      </c>
      <c r="Q8" s="26">
        <v>9</v>
      </c>
      <c r="R8" s="26">
        <v>2</v>
      </c>
      <c r="S8" s="26">
        <v>88</v>
      </c>
      <c r="T8" s="26">
        <v>94</v>
      </c>
      <c r="U8" s="69">
        <v>25</v>
      </c>
      <c r="V8" s="26">
        <v>0</v>
      </c>
      <c r="W8" s="26">
        <v>1</v>
      </c>
      <c r="X8" s="69">
        <v>167</v>
      </c>
      <c r="Y8" s="47">
        <v>0</v>
      </c>
    </row>
    <row r="9" spans="1:27" ht="35.25" hidden="1" customHeight="1">
      <c r="A9" s="294">
        <v>2016</v>
      </c>
      <c r="B9" s="26">
        <v>5</v>
      </c>
      <c r="C9" s="26">
        <v>3</v>
      </c>
      <c r="D9" s="26">
        <v>2</v>
      </c>
      <c r="E9" s="26">
        <v>1</v>
      </c>
      <c r="F9" s="26">
        <v>0</v>
      </c>
      <c r="G9" s="26">
        <f t="shared" ref="G9:G14" si="0">H9+I9+J9+K9+M9</f>
        <v>6</v>
      </c>
      <c r="H9" s="26">
        <v>1</v>
      </c>
      <c r="I9" s="26">
        <v>0</v>
      </c>
      <c r="J9" s="26">
        <v>4</v>
      </c>
      <c r="K9" s="26">
        <v>1</v>
      </c>
      <c r="L9" s="25" t="s">
        <v>0</v>
      </c>
      <c r="M9" s="26">
        <v>0</v>
      </c>
      <c r="N9" s="26">
        <v>143</v>
      </c>
      <c r="O9" s="26">
        <v>94</v>
      </c>
      <c r="P9" s="26">
        <v>49</v>
      </c>
      <c r="Q9" s="26">
        <v>9</v>
      </c>
      <c r="R9" s="26">
        <v>1</v>
      </c>
      <c r="S9" s="26">
        <v>85</v>
      </c>
      <c r="T9" s="26">
        <v>48</v>
      </c>
      <c r="U9" s="69">
        <v>36</v>
      </c>
      <c r="V9" s="26">
        <v>0</v>
      </c>
      <c r="W9" s="26">
        <v>1</v>
      </c>
      <c r="X9" s="69">
        <v>105</v>
      </c>
      <c r="Y9" s="47">
        <v>0</v>
      </c>
    </row>
    <row r="10" spans="1:27" ht="35.25" hidden="1" customHeight="1">
      <c r="A10" s="294">
        <v>2017</v>
      </c>
      <c r="B10" s="26">
        <v>7</v>
      </c>
      <c r="C10" s="26">
        <v>12</v>
      </c>
      <c r="D10" s="26">
        <v>12</v>
      </c>
      <c r="E10" s="26">
        <v>0</v>
      </c>
      <c r="F10" s="26">
        <v>0</v>
      </c>
      <c r="G10" s="26">
        <f t="shared" si="0"/>
        <v>19</v>
      </c>
      <c r="H10" s="26">
        <v>10</v>
      </c>
      <c r="I10" s="26">
        <v>0</v>
      </c>
      <c r="J10" s="26">
        <v>9</v>
      </c>
      <c r="K10" s="26">
        <v>0</v>
      </c>
      <c r="L10" s="25" t="s">
        <v>0</v>
      </c>
      <c r="M10" s="26">
        <v>0</v>
      </c>
      <c r="N10" s="26">
        <v>135</v>
      </c>
      <c r="O10" s="26">
        <v>83</v>
      </c>
      <c r="P10" s="26">
        <v>52</v>
      </c>
      <c r="Q10" s="26">
        <v>8</v>
      </c>
      <c r="R10" s="26">
        <v>1</v>
      </c>
      <c r="S10" s="26">
        <v>75</v>
      </c>
      <c r="T10" s="26">
        <v>51</v>
      </c>
      <c r="U10" s="69">
        <v>30</v>
      </c>
      <c r="V10" s="26">
        <v>0</v>
      </c>
      <c r="W10" s="26">
        <v>1</v>
      </c>
      <c r="X10" s="69">
        <v>104</v>
      </c>
      <c r="Y10" s="47">
        <v>0</v>
      </c>
    </row>
    <row r="11" spans="1:27" ht="35.25" hidden="1" customHeight="1" thickTop="1">
      <c r="A11" s="294">
        <v>2018</v>
      </c>
      <c r="B11" s="286">
        <v>9</v>
      </c>
      <c r="C11" s="359">
        <v>27</v>
      </c>
      <c r="D11" s="26">
        <v>27</v>
      </c>
      <c r="E11" s="26">
        <v>0</v>
      </c>
      <c r="F11" s="47">
        <v>0</v>
      </c>
      <c r="G11" s="359">
        <f t="shared" si="0"/>
        <v>19</v>
      </c>
      <c r="H11" s="26">
        <v>16</v>
      </c>
      <c r="I11" s="26">
        <v>0</v>
      </c>
      <c r="J11" s="26">
        <v>3</v>
      </c>
      <c r="K11" s="26">
        <v>0</v>
      </c>
      <c r="L11" s="25" t="s">
        <v>0</v>
      </c>
      <c r="M11" s="47">
        <v>0</v>
      </c>
      <c r="N11" s="26">
        <v>145</v>
      </c>
      <c r="O11" s="26">
        <v>90</v>
      </c>
      <c r="P11" s="361">
        <v>55</v>
      </c>
      <c r="Q11" s="26">
        <v>5</v>
      </c>
      <c r="R11" s="26">
        <v>1</v>
      </c>
      <c r="S11" s="26">
        <v>85</v>
      </c>
      <c r="T11" s="361">
        <v>54</v>
      </c>
      <c r="U11" s="26">
        <v>46</v>
      </c>
      <c r="V11" s="26">
        <v>0</v>
      </c>
      <c r="W11" s="26">
        <v>1</v>
      </c>
      <c r="X11" s="26">
        <v>98</v>
      </c>
      <c r="Y11" s="47">
        <v>0</v>
      </c>
    </row>
    <row r="12" spans="1:27" ht="35.25" customHeight="1" thickTop="1">
      <c r="A12" s="294">
        <v>2019</v>
      </c>
      <c r="B12" s="286">
        <v>9</v>
      </c>
      <c r="C12" s="359">
        <v>15</v>
      </c>
      <c r="D12" s="26">
        <v>14</v>
      </c>
      <c r="E12" s="26">
        <v>0</v>
      </c>
      <c r="F12" s="47">
        <v>0</v>
      </c>
      <c r="G12" s="359">
        <f t="shared" si="0"/>
        <v>19</v>
      </c>
      <c r="H12" s="26">
        <v>5</v>
      </c>
      <c r="I12" s="26">
        <v>0</v>
      </c>
      <c r="J12" s="26">
        <v>12</v>
      </c>
      <c r="K12" s="26">
        <v>1</v>
      </c>
      <c r="L12" s="25" t="s">
        <v>0</v>
      </c>
      <c r="M12" s="47">
        <v>1</v>
      </c>
      <c r="N12" s="26">
        <v>153</v>
      </c>
      <c r="O12" s="26">
        <v>104</v>
      </c>
      <c r="P12" s="361">
        <v>49</v>
      </c>
      <c r="Q12" s="26">
        <v>3</v>
      </c>
      <c r="R12" s="26">
        <v>0</v>
      </c>
      <c r="S12" s="26">
        <v>101</v>
      </c>
      <c r="T12" s="361">
        <v>49</v>
      </c>
      <c r="U12" s="26">
        <v>55</v>
      </c>
      <c r="V12" s="26">
        <v>0</v>
      </c>
      <c r="W12" s="26">
        <v>2</v>
      </c>
      <c r="X12" s="26">
        <v>95</v>
      </c>
      <c r="Y12" s="47">
        <v>1</v>
      </c>
    </row>
    <row r="13" spans="1:27" ht="35.25" customHeight="1">
      <c r="A13" s="294">
        <v>2020</v>
      </c>
      <c r="B13" s="286">
        <v>9</v>
      </c>
      <c r="C13" s="359">
        <v>11</v>
      </c>
      <c r="D13" s="26">
        <v>10</v>
      </c>
      <c r="E13" s="26">
        <v>1</v>
      </c>
      <c r="F13" s="47">
        <v>0</v>
      </c>
      <c r="G13" s="359">
        <f t="shared" si="0"/>
        <v>9</v>
      </c>
      <c r="H13" s="26">
        <v>3</v>
      </c>
      <c r="I13" s="26">
        <v>0</v>
      </c>
      <c r="J13" s="26">
        <v>4</v>
      </c>
      <c r="K13" s="26">
        <v>1</v>
      </c>
      <c r="L13" s="25" t="s">
        <v>0</v>
      </c>
      <c r="M13" s="47">
        <v>1</v>
      </c>
      <c r="N13" s="26">
        <v>152</v>
      </c>
      <c r="O13" s="26">
        <v>102</v>
      </c>
      <c r="P13" s="361">
        <v>50</v>
      </c>
      <c r="Q13" s="26">
        <v>3</v>
      </c>
      <c r="R13" s="26">
        <v>0</v>
      </c>
      <c r="S13" s="26">
        <v>99</v>
      </c>
      <c r="T13" s="361">
        <v>50</v>
      </c>
      <c r="U13" s="26">
        <v>21</v>
      </c>
      <c r="V13" s="26">
        <v>0</v>
      </c>
      <c r="W13" s="26">
        <v>0</v>
      </c>
      <c r="X13" s="26">
        <v>129</v>
      </c>
      <c r="Y13" s="47">
        <v>2</v>
      </c>
    </row>
    <row r="14" spans="1:27" ht="35.25" customHeight="1">
      <c r="A14" s="294">
        <v>2021</v>
      </c>
      <c r="B14" s="286">
        <v>9</v>
      </c>
      <c r="C14" s="359">
        <v>17</v>
      </c>
      <c r="D14" s="26">
        <v>16</v>
      </c>
      <c r="E14" s="26">
        <v>1</v>
      </c>
      <c r="F14" s="47">
        <v>0</v>
      </c>
      <c r="G14" s="359">
        <f t="shared" si="0"/>
        <v>12</v>
      </c>
      <c r="H14" s="26">
        <v>3</v>
      </c>
      <c r="I14" s="26">
        <v>0</v>
      </c>
      <c r="J14" s="26">
        <v>6</v>
      </c>
      <c r="K14" s="26">
        <v>3</v>
      </c>
      <c r="L14" s="25" t="s">
        <v>0</v>
      </c>
      <c r="M14" s="47">
        <v>0</v>
      </c>
      <c r="N14" s="26">
        <v>153</v>
      </c>
      <c r="O14" s="26">
        <v>108</v>
      </c>
      <c r="P14" s="361">
        <v>45</v>
      </c>
      <c r="Q14" s="26">
        <v>3</v>
      </c>
      <c r="R14" s="26">
        <v>0</v>
      </c>
      <c r="S14" s="26">
        <v>105</v>
      </c>
      <c r="T14" s="361">
        <v>45</v>
      </c>
      <c r="U14" s="26">
        <v>25</v>
      </c>
      <c r="V14" s="26">
        <v>0</v>
      </c>
      <c r="W14" s="26">
        <v>0</v>
      </c>
      <c r="X14" s="26">
        <v>128</v>
      </c>
      <c r="Y14" s="47">
        <v>0</v>
      </c>
    </row>
    <row r="15" spans="1:27" s="481" customFormat="1" ht="35.25" customHeight="1">
      <c r="A15" s="456">
        <v>2022</v>
      </c>
      <c r="B15" s="286">
        <v>10</v>
      </c>
      <c r="C15" s="359">
        <v>15</v>
      </c>
      <c r="D15" s="26">
        <v>15</v>
      </c>
      <c r="E15" s="26">
        <v>0</v>
      </c>
      <c r="F15" s="47">
        <v>0</v>
      </c>
      <c r="G15" s="359">
        <v>35</v>
      </c>
      <c r="H15" s="26">
        <v>5</v>
      </c>
      <c r="I15" s="26">
        <v>0</v>
      </c>
      <c r="J15" s="26">
        <v>13</v>
      </c>
      <c r="K15" s="26">
        <v>1</v>
      </c>
      <c r="L15" s="26">
        <v>16</v>
      </c>
      <c r="M15" s="47">
        <v>0</v>
      </c>
      <c r="N15" s="26">
        <v>141</v>
      </c>
      <c r="O15" s="26">
        <v>100</v>
      </c>
      <c r="P15" s="361">
        <v>41</v>
      </c>
      <c r="Q15" s="26">
        <v>5</v>
      </c>
      <c r="R15" s="26">
        <v>1</v>
      </c>
      <c r="S15" s="26">
        <v>95</v>
      </c>
      <c r="T15" s="361">
        <v>40</v>
      </c>
      <c r="U15" s="26">
        <v>13</v>
      </c>
      <c r="V15" s="26">
        <v>0</v>
      </c>
      <c r="W15" s="26">
        <v>0</v>
      </c>
      <c r="X15" s="26">
        <v>128</v>
      </c>
      <c r="Y15" s="47">
        <v>0</v>
      </c>
    </row>
    <row r="16" spans="1:27" s="68" customFormat="1" ht="35.25" customHeight="1">
      <c r="A16" s="295">
        <v>2023</v>
      </c>
      <c r="B16" s="288">
        <v>9</v>
      </c>
      <c r="C16" s="364">
        <v>16</v>
      </c>
      <c r="D16" s="22">
        <v>15</v>
      </c>
      <c r="E16" s="22">
        <v>1</v>
      </c>
      <c r="F16" s="44">
        <v>0</v>
      </c>
      <c r="G16" s="364">
        <v>12</v>
      </c>
      <c r="H16" s="22">
        <v>2</v>
      </c>
      <c r="I16" s="22">
        <v>0</v>
      </c>
      <c r="J16" s="22">
        <v>4</v>
      </c>
      <c r="K16" s="22">
        <v>1</v>
      </c>
      <c r="L16" s="22">
        <v>4</v>
      </c>
      <c r="M16" s="44">
        <v>1</v>
      </c>
      <c r="N16" s="22">
        <v>140</v>
      </c>
      <c r="O16" s="22">
        <v>96</v>
      </c>
      <c r="P16" s="368">
        <v>44</v>
      </c>
      <c r="Q16" s="22">
        <v>4</v>
      </c>
      <c r="R16" s="22">
        <v>2</v>
      </c>
      <c r="S16" s="22">
        <v>92</v>
      </c>
      <c r="T16" s="368">
        <v>42</v>
      </c>
      <c r="U16" s="22">
        <v>13</v>
      </c>
      <c r="V16" s="22">
        <v>1</v>
      </c>
      <c r="W16" s="22">
        <v>0</v>
      </c>
      <c r="X16" s="22">
        <v>126</v>
      </c>
      <c r="Y16" s="44">
        <v>0</v>
      </c>
    </row>
    <row r="17" spans="1:25" ht="20.25" customHeight="1">
      <c r="A17" s="296" t="s">
        <v>711</v>
      </c>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row>
    <row r="18" spans="1:25" s="67" customFormat="1" ht="20.25" customHeight="1">
      <c r="A18" s="296" t="s">
        <v>245</v>
      </c>
      <c r="B18" s="297"/>
      <c r="C18" s="297"/>
      <c r="D18" s="297"/>
      <c r="E18" s="297"/>
      <c r="F18" s="297"/>
      <c r="G18" s="297"/>
      <c r="H18" s="297"/>
      <c r="I18" s="297"/>
      <c r="J18" s="297"/>
      <c r="K18" s="297"/>
      <c r="L18" s="297"/>
      <c r="M18" s="297"/>
      <c r="N18" s="297"/>
      <c r="O18" s="297"/>
      <c r="P18" s="297"/>
      <c r="Q18" s="298"/>
      <c r="R18" s="299"/>
      <c r="S18" s="299"/>
      <c r="T18" s="299"/>
      <c r="U18" s="299"/>
      <c r="V18" s="299"/>
      <c r="W18" s="299"/>
      <c r="X18" s="300"/>
      <c r="Y18" s="301" t="s">
        <v>7</v>
      </c>
    </row>
  </sheetData>
  <mergeCells count="31">
    <mergeCell ref="F5:F7"/>
    <mergeCell ref="G5:G7"/>
    <mergeCell ref="H5:H7"/>
    <mergeCell ref="I5:I7"/>
    <mergeCell ref="J5:J7"/>
    <mergeCell ref="A2:Y2"/>
    <mergeCell ref="A3:M3"/>
    <mergeCell ref="A4:A7"/>
    <mergeCell ref="B4:B7"/>
    <mergeCell ref="C4:F4"/>
    <mergeCell ref="G4:M4"/>
    <mergeCell ref="N4:Y4"/>
    <mergeCell ref="C5:C7"/>
    <mergeCell ref="D5:D7"/>
    <mergeCell ref="E5:E7"/>
    <mergeCell ref="U6:U7"/>
    <mergeCell ref="V6:V7"/>
    <mergeCell ref="W6:W7"/>
    <mergeCell ref="X6:X7"/>
    <mergeCell ref="Y6:Y7"/>
    <mergeCell ref="K5:K7"/>
    <mergeCell ref="L5:L7"/>
    <mergeCell ref="M5:M7"/>
    <mergeCell ref="N5:P5"/>
    <mergeCell ref="Q5:T5"/>
    <mergeCell ref="U5:Y5"/>
    <mergeCell ref="N6:N7"/>
    <mergeCell ref="O6:O7"/>
    <mergeCell ref="P6:P7"/>
    <mergeCell ref="Q6:R6"/>
    <mergeCell ref="S6:T6"/>
  </mergeCells>
  <phoneticPr fontId="6" type="noConversion"/>
  <printOptions horizontalCentered="1"/>
  <pageMargins left="0.78740157480314965" right="0.78740157480314965" top="0.98425196850393704" bottom="0.98425196850393704" header="0" footer="0.59055118110236227"/>
  <pageSetup paperSize="9" scale="60" firstPageNumber="136" pageOrder="overThenDown" orientation="landscape"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43"/>
  <sheetViews>
    <sheetView view="pageBreakPreview" topLeftCell="A15" zoomScaleNormal="100" zoomScaleSheetLayoutView="100" workbookViewId="0">
      <selection activeCell="H22" sqref="H22"/>
    </sheetView>
  </sheetViews>
  <sheetFormatPr defaultColWidth="11.42578125" defaultRowHeight="12"/>
  <cols>
    <col min="1" max="1" width="8.42578125" style="64" customWidth="1"/>
    <col min="2" max="16" width="11.28515625" style="64" customWidth="1"/>
    <col min="17" max="17" width="11.85546875" style="64" customWidth="1"/>
    <col min="18" max="21" width="11.28515625" style="64" customWidth="1"/>
    <col min="22" max="22" width="8.42578125" style="64" customWidth="1"/>
    <col min="23" max="16384" width="11.42578125" style="64"/>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86" customFormat="1" ht="30" customHeight="1">
      <c r="A2" s="501" t="s">
        <v>751</v>
      </c>
      <c r="B2" s="501"/>
      <c r="C2" s="501"/>
      <c r="D2" s="501"/>
      <c r="E2" s="501"/>
      <c r="F2" s="501"/>
      <c r="G2" s="501"/>
      <c r="H2" s="501"/>
      <c r="I2" s="501"/>
      <c r="J2" s="501"/>
      <c r="K2" s="501"/>
      <c r="L2" s="501"/>
      <c r="M2" s="501"/>
      <c r="N2" s="501"/>
      <c r="O2" s="501"/>
      <c r="P2" s="501"/>
      <c r="Q2" s="501"/>
      <c r="R2" s="501"/>
      <c r="S2" s="501"/>
      <c r="T2" s="501"/>
      <c r="U2" s="501"/>
      <c r="V2" s="42"/>
      <c r="W2" s="42"/>
      <c r="X2" s="87"/>
    </row>
    <row r="3" spans="1:27" s="65" customFormat="1" ht="15" customHeight="1">
      <c r="A3" s="4" t="s">
        <v>3</v>
      </c>
      <c r="B3" s="48"/>
      <c r="C3" s="48"/>
      <c r="D3" s="48"/>
      <c r="E3" s="48"/>
      <c r="F3" s="48"/>
      <c r="G3" s="48"/>
      <c r="H3" s="48"/>
      <c r="I3" s="48"/>
      <c r="J3" s="48"/>
      <c r="K3" s="48"/>
      <c r="L3" s="48"/>
      <c r="M3" s="48"/>
      <c r="N3" s="48"/>
      <c r="O3" s="48"/>
      <c r="P3" s="48"/>
      <c r="Q3" s="48"/>
      <c r="R3" s="48"/>
      <c r="S3" s="48"/>
      <c r="T3" s="48"/>
      <c r="U3" s="3" t="s">
        <v>298</v>
      </c>
      <c r="V3" s="50"/>
    </row>
    <row r="4" spans="1:27" ht="40.5" customHeight="1">
      <c r="A4" s="686" t="s">
        <v>297</v>
      </c>
      <c r="B4" s="529" t="s">
        <v>296</v>
      </c>
      <c r="C4" s="537"/>
      <c r="D4" s="538"/>
      <c r="E4" s="516" t="s">
        <v>295</v>
      </c>
      <c r="F4" s="516"/>
      <c r="G4" s="516"/>
      <c r="H4" s="516"/>
      <c r="I4" s="516"/>
      <c r="J4" s="516"/>
      <c r="K4" s="516"/>
      <c r="L4" s="516"/>
      <c r="M4" s="516"/>
      <c r="N4" s="516"/>
      <c r="O4" s="516"/>
      <c r="P4" s="516"/>
      <c r="Q4" s="516"/>
      <c r="R4" s="516"/>
      <c r="S4" s="544"/>
      <c r="T4" s="544" t="s">
        <v>294</v>
      </c>
      <c r="U4" s="538"/>
      <c r="V4" s="78"/>
      <c r="W4" s="78"/>
    </row>
    <row r="5" spans="1:27" ht="69.75" customHeight="1" thickBot="1">
      <c r="A5" s="687"/>
      <c r="B5" s="198"/>
      <c r="C5" s="349" t="s">
        <v>84</v>
      </c>
      <c r="D5" s="336" t="s">
        <v>293</v>
      </c>
      <c r="E5" s="336" t="s">
        <v>292</v>
      </c>
      <c r="F5" s="336" t="s">
        <v>291</v>
      </c>
      <c r="G5" s="336" t="s">
        <v>290</v>
      </c>
      <c r="H5" s="336" t="s">
        <v>289</v>
      </c>
      <c r="I5" s="336" t="s">
        <v>288</v>
      </c>
      <c r="J5" s="336" t="s">
        <v>287</v>
      </c>
      <c r="K5" s="336" t="s">
        <v>286</v>
      </c>
      <c r="L5" s="336" t="s">
        <v>285</v>
      </c>
      <c r="M5" s="336" t="s">
        <v>284</v>
      </c>
      <c r="N5" s="336" t="s">
        <v>283</v>
      </c>
      <c r="O5" s="336" t="s">
        <v>282</v>
      </c>
      <c r="P5" s="336" t="s">
        <v>281</v>
      </c>
      <c r="Q5" s="336" t="s">
        <v>280</v>
      </c>
      <c r="R5" s="219" t="s">
        <v>279</v>
      </c>
      <c r="S5" s="220" t="s">
        <v>278</v>
      </c>
      <c r="T5" s="344" t="s">
        <v>277</v>
      </c>
      <c r="U5" s="336" t="s">
        <v>276</v>
      </c>
      <c r="V5" s="78"/>
      <c r="W5" s="78"/>
    </row>
    <row r="6" spans="1:27" s="77" customFormat="1" ht="25.5" hidden="1" customHeight="1" thickTop="1">
      <c r="A6" s="233">
        <v>2016</v>
      </c>
      <c r="B6" s="26">
        <f>C6+D6</f>
        <v>8500</v>
      </c>
      <c r="C6" s="26">
        <v>4474</v>
      </c>
      <c r="D6" s="26">
        <v>4026</v>
      </c>
      <c r="E6" s="26">
        <v>4186</v>
      </c>
      <c r="F6" s="26">
        <v>789</v>
      </c>
      <c r="G6" s="26">
        <v>1008</v>
      </c>
      <c r="H6" s="26">
        <v>61</v>
      </c>
      <c r="I6" s="26">
        <v>856</v>
      </c>
      <c r="J6" s="26">
        <v>687</v>
      </c>
      <c r="K6" s="26">
        <v>35</v>
      </c>
      <c r="L6" s="26">
        <v>612</v>
      </c>
      <c r="M6" s="26">
        <v>136</v>
      </c>
      <c r="N6" s="26">
        <v>6</v>
      </c>
      <c r="O6" s="26">
        <v>35</v>
      </c>
      <c r="P6" s="26">
        <v>13</v>
      </c>
      <c r="Q6" s="26">
        <v>5</v>
      </c>
      <c r="R6" s="26">
        <v>56</v>
      </c>
      <c r="S6" s="26">
        <v>15</v>
      </c>
      <c r="T6" s="26">
        <v>3412</v>
      </c>
      <c r="U6" s="47">
        <v>5088</v>
      </c>
      <c r="V6" s="79"/>
      <c r="W6" s="78"/>
    </row>
    <row r="7" spans="1:27" s="77" customFormat="1" ht="25.5" hidden="1" customHeight="1">
      <c r="A7" s="233">
        <v>2017</v>
      </c>
      <c r="B7" s="26">
        <f t="shared" ref="B7:B11" si="0">C7+D7</f>
        <v>8590</v>
      </c>
      <c r="C7" s="26">
        <v>4512</v>
      </c>
      <c r="D7" s="26">
        <v>4078</v>
      </c>
      <c r="E7" s="26">
        <v>4200</v>
      </c>
      <c r="F7" s="26">
        <v>782</v>
      </c>
      <c r="G7" s="26">
        <v>1082</v>
      </c>
      <c r="H7" s="26">
        <v>62</v>
      </c>
      <c r="I7" s="26">
        <v>879</v>
      </c>
      <c r="J7" s="26">
        <v>657</v>
      </c>
      <c r="K7" s="26">
        <v>35</v>
      </c>
      <c r="L7" s="26">
        <v>608</v>
      </c>
      <c r="M7" s="26">
        <v>152</v>
      </c>
      <c r="N7" s="26">
        <v>5</v>
      </c>
      <c r="O7" s="26">
        <v>37</v>
      </c>
      <c r="P7" s="26">
        <v>16</v>
      </c>
      <c r="Q7" s="26">
        <v>5</v>
      </c>
      <c r="R7" s="26">
        <v>55</v>
      </c>
      <c r="S7" s="26">
        <v>15</v>
      </c>
      <c r="T7" s="26">
        <v>3427</v>
      </c>
      <c r="U7" s="47">
        <v>5163</v>
      </c>
      <c r="V7" s="79"/>
      <c r="W7" s="78"/>
    </row>
    <row r="8" spans="1:27" s="77" customFormat="1" ht="25.5" hidden="1" customHeight="1" thickTop="1">
      <c r="A8" s="233">
        <v>2018</v>
      </c>
      <c r="B8" s="361">
        <f t="shared" si="0"/>
        <v>7934</v>
      </c>
      <c r="C8" s="26">
        <v>4138</v>
      </c>
      <c r="D8" s="361">
        <v>3796</v>
      </c>
      <c r="E8" s="361">
        <v>3764</v>
      </c>
      <c r="F8" s="361">
        <v>717</v>
      </c>
      <c r="G8" s="361">
        <v>1050</v>
      </c>
      <c r="H8" s="361">
        <v>56</v>
      </c>
      <c r="I8" s="361">
        <v>836</v>
      </c>
      <c r="J8" s="361">
        <v>613</v>
      </c>
      <c r="K8" s="361">
        <v>36</v>
      </c>
      <c r="L8" s="361">
        <v>586</v>
      </c>
      <c r="M8" s="361">
        <v>147</v>
      </c>
      <c r="N8" s="361">
        <v>3</v>
      </c>
      <c r="O8" s="361">
        <v>33</v>
      </c>
      <c r="P8" s="361">
        <v>19</v>
      </c>
      <c r="Q8" s="361">
        <v>3</v>
      </c>
      <c r="R8" s="361">
        <v>60</v>
      </c>
      <c r="S8" s="421">
        <v>11</v>
      </c>
      <c r="T8" s="421">
        <v>3163</v>
      </c>
      <c r="U8" s="47">
        <v>4771</v>
      </c>
      <c r="V8" s="79"/>
      <c r="W8" s="78"/>
    </row>
    <row r="9" spans="1:27" s="77" customFormat="1" ht="25.5" customHeight="1" thickTop="1">
      <c r="A9" s="233">
        <v>2019</v>
      </c>
      <c r="B9" s="361">
        <f t="shared" si="0"/>
        <v>8659</v>
      </c>
      <c r="C9" s="26">
        <v>4556</v>
      </c>
      <c r="D9" s="361">
        <v>4103</v>
      </c>
      <c r="E9" s="361">
        <v>4049</v>
      </c>
      <c r="F9" s="361">
        <v>1156</v>
      </c>
      <c r="G9" s="361">
        <v>61</v>
      </c>
      <c r="H9" s="361">
        <v>917</v>
      </c>
      <c r="I9" s="361">
        <v>682</v>
      </c>
      <c r="J9" s="361">
        <v>807</v>
      </c>
      <c r="K9" s="361">
        <v>53</v>
      </c>
      <c r="L9" s="361">
        <v>615</v>
      </c>
      <c r="M9" s="361">
        <v>174</v>
      </c>
      <c r="N9" s="361">
        <v>3</v>
      </c>
      <c r="O9" s="361">
        <v>31</v>
      </c>
      <c r="P9" s="361">
        <v>30</v>
      </c>
      <c r="Q9" s="361">
        <v>4</v>
      </c>
      <c r="R9" s="361">
        <v>62</v>
      </c>
      <c r="S9" s="421">
        <v>15</v>
      </c>
      <c r="T9" s="421">
        <v>3448</v>
      </c>
      <c r="U9" s="47">
        <v>5211</v>
      </c>
      <c r="V9" s="79"/>
      <c r="W9" s="78"/>
    </row>
    <row r="10" spans="1:27" s="77" customFormat="1" ht="25.5" customHeight="1">
      <c r="A10" s="233">
        <v>2020</v>
      </c>
      <c r="B10" s="361">
        <f t="shared" si="0"/>
        <v>8600</v>
      </c>
      <c r="C10" s="26">
        <v>4550</v>
      </c>
      <c r="D10" s="361">
        <v>4050</v>
      </c>
      <c r="E10" s="361">
        <v>3963</v>
      </c>
      <c r="F10" s="361">
        <v>821</v>
      </c>
      <c r="G10" s="361">
        <v>1156</v>
      </c>
      <c r="H10" s="361">
        <v>65</v>
      </c>
      <c r="I10" s="361">
        <v>920</v>
      </c>
      <c r="J10" s="361">
        <v>668</v>
      </c>
      <c r="K10" s="361">
        <v>60</v>
      </c>
      <c r="L10" s="361">
        <v>613</v>
      </c>
      <c r="M10" s="361">
        <v>182</v>
      </c>
      <c r="N10" s="361">
        <v>5</v>
      </c>
      <c r="O10" s="361">
        <v>28</v>
      </c>
      <c r="P10" s="361">
        <v>35</v>
      </c>
      <c r="Q10" s="361">
        <v>5</v>
      </c>
      <c r="R10" s="361">
        <v>62</v>
      </c>
      <c r="S10" s="421">
        <v>17</v>
      </c>
      <c r="T10" s="421">
        <v>3393</v>
      </c>
      <c r="U10" s="47">
        <v>5207</v>
      </c>
      <c r="V10" s="79"/>
      <c r="W10" s="78"/>
    </row>
    <row r="11" spans="1:27" s="77" customFormat="1" ht="25.5" customHeight="1">
      <c r="A11" s="233">
        <v>2021</v>
      </c>
      <c r="B11" s="361">
        <f t="shared" si="0"/>
        <v>8531</v>
      </c>
      <c r="C11" s="26">
        <v>4534</v>
      </c>
      <c r="D11" s="361">
        <v>3997</v>
      </c>
      <c r="E11" s="361">
        <v>3921</v>
      </c>
      <c r="F11" s="361">
        <v>798</v>
      </c>
      <c r="G11" s="361">
        <v>1133</v>
      </c>
      <c r="H11" s="361">
        <v>73</v>
      </c>
      <c r="I11" s="361">
        <v>922</v>
      </c>
      <c r="J11" s="361">
        <v>650</v>
      </c>
      <c r="K11" s="361">
        <v>65</v>
      </c>
      <c r="L11" s="361">
        <v>616</v>
      </c>
      <c r="M11" s="361">
        <v>203</v>
      </c>
      <c r="N11" s="361">
        <v>4</v>
      </c>
      <c r="O11" s="361">
        <v>30</v>
      </c>
      <c r="P11" s="361">
        <v>34</v>
      </c>
      <c r="Q11" s="361">
        <v>4</v>
      </c>
      <c r="R11" s="361">
        <v>63</v>
      </c>
      <c r="S11" s="421">
        <v>15</v>
      </c>
      <c r="T11" s="421">
        <v>3367</v>
      </c>
      <c r="U11" s="47">
        <v>5164</v>
      </c>
      <c r="V11" s="79"/>
      <c r="W11" s="78"/>
    </row>
    <row r="12" spans="1:27" s="482" customFormat="1" ht="25.5" customHeight="1">
      <c r="A12" s="233">
        <v>2022</v>
      </c>
      <c r="B12" s="361">
        <f t="shared" ref="B12" si="1">C12+D12</f>
        <v>8427</v>
      </c>
      <c r="C12" s="26">
        <v>4524</v>
      </c>
      <c r="D12" s="361">
        <v>3903</v>
      </c>
      <c r="E12" s="361">
        <v>3832</v>
      </c>
      <c r="F12" s="361">
        <v>788</v>
      </c>
      <c r="G12" s="361">
        <v>1125</v>
      </c>
      <c r="H12" s="361">
        <v>69</v>
      </c>
      <c r="I12" s="361">
        <v>925</v>
      </c>
      <c r="J12" s="361">
        <v>613</v>
      </c>
      <c r="K12" s="361">
        <v>78</v>
      </c>
      <c r="L12" s="361">
        <v>620</v>
      </c>
      <c r="M12" s="361">
        <v>218</v>
      </c>
      <c r="N12" s="361">
        <v>3</v>
      </c>
      <c r="O12" s="361">
        <v>34</v>
      </c>
      <c r="P12" s="361">
        <v>39</v>
      </c>
      <c r="Q12" s="361">
        <v>4</v>
      </c>
      <c r="R12" s="361">
        <v>63</v>
      </c>
      <c r="S12" s="421">
        <v>16</v>
      </c>
      <c r="T12" s="421">
        <v>3340</v>
      </c>
      <c r="U12" s="47">
        <v>5087</v>
      </c>
      <c r="V12" s="79"/>
      <c r="W12" s="78"/>
    </row>
    <row r="13" spans="1:27" s="81" customFormat="1" ht="25.5" customHeight="1">
      <c r="A13" s="234">
        <v>2023</v>
      </c>
      <c r="B13" s="365">
        <v>8379</v>
      </c>
      <c r="C13" s="85">
        <v>4504</v>
      </c>
      <c r="D13" s="365">
        <v>3875</v>
      </c>
      <c r="E13" s="365">
        <v>3742</v>
      </c>
      <c r="F13" s="365">
        <v>782</v>
      </c>
      <c r="G13" s="365">
        <v>1133</v>
      </c>
      <c r="H13" s="365">
        <v>68</v>
      </c>
      <c r="I13" s="365">
        <v>942</v>
      </c>
      <c r="J13" s="365">
        <v>614</v>
      </c>
      <c r="K13" s="365">
        <v>93</v>
      </c>
      <c r="L13" s="365">
        <v>612</v>
      </c>
      <c r="M13" s="365">
        <v>234</v>
      </c>
      <c r="N13" s="365">
        <v>5</v>
      </c>
      <c r="O13" s="365">
        <v>32</v>
      </c>
      <c r="P13" s="365">
        <v>42</v>
      </c>
      <c r="Q13" s="365">
        <v>5</v>
      </c>
      <c r="R13" s="365">
        <v>61</v>
      </c>
      <c r="S13" s="422">
        <v>14</v>
      </c>
      <c r="T13" s="422">
        <v>3346</v>
      </c>
      <c r="U13" s="84">
        <v>5033</v>
      </c>
      <c r="V13" s="83"/>
      <c r="W13" s="82"/>
    </row>
    <row r="14" spans="1:27" s="77" customFormat="1" ht="25.5" customHeight="1">
      <c r="A14" s="233" t="s">
        <v>275</v>
      </c>
      <c r="B14" s="361">
        <v>811</v>
      </c>
      <c r="C14" s="26">
        <v>449</v>
      </c>
      <c r="D14" s="361">
        <v>362</v>
      </c>
      <c r="E14" s="494">
        <v>345</v>
      </c>
      <c r="F14" s="494">
        <v>71</v>
      </c>
      <c r="G14" s="494">
        <v>115</v>
      </c>
      <c r="H14" s="494">
        <v>7</v>
      </c>
      <c r="I14" s="494">
        <v>106</v>
      </c>
      <c r="J14" s="494">
        <v>63</v>
      </c>
      <c r="K14" s="494">
        <v>12</v>
      </c>
      <c r="L14" s="494">
        <v>63</v>
      </c>
      <c r="M14" s="494">
        <v>22</v>
      </c>
      <c r="N14" s="494">
        <v>0</v>
      </c>
      <c r="O14" s="494">
        <v>0</v>
      </c>
      <c r="P14" s="494">
        <v>2</v>
      </c>
      <c r="Q14" s="494">
        <v>1</v>
      </c>
      <c r="R14" s="361">
        <v>3</v>
      </c>
      <c r="S14" s="421">
        <v>1</v>
      </c>
      <c r="T14" s="421">
        <v>321</v>
      </c>
      <c r="U14" s="47">
        <v>289</v>
      </c>
      <c r="V14" s="79"/>
      <c r="W14" s="78"/>
    </row>
    <row r="15" spans="1:27" s="77" customFormat="1" ht="25.5" customHeight="1">
      <c r="A15" s="233" t="s">
        <v>26</v>
      </c>
      <c r="B15" s="361">
        <v>297</v>
      </c>
      <c r="C15" s="26">
        <v>155</v>
      </c>
      <c r="D15" s="361">
        <v>142</v>
      </c>
      <c r="E15" s="494">
        <v>150</v>
      </c>
      <c r="F15" s="494">
        <v>27</v>
      </c>
      <c r="G15" s="494">
        <v>41</v>
      </c>
      <c r="H15" s="494">
        <v>2</v>
      </c>
      <c r="I15" s="494">
        <v>31</v>
      </c>
      <c r="J15" s="494">
        <v>18</v>
      </c>
      <c r="K15" s="494"/>
      <c r="L15" s="494">
        <v>8</v>
      </c>
      <c r="M15" s="494">
        <v>14</v>
      </c>
      <c r="N15" s="494">
        <v>1</v>
      </c>
      <c r="O15" s="494">
        <v>1</v>
      </c>
      <c r="P15" s="494">
        <v>2</v>
      </c>
      <c r="Q15" s="494">
        <v>0</v>
      </c>
      <c r="R15" s="361">
        <v>2</v>
      </c>
      <c r="S15" s="421">
        <v>0</v>
      </c>
      <c r="T15" s="421">
        <v>106</v>
      </c>
      <c r="U15" s="47">
        <v>191</v>
      </c>
      <c r="V15" s="79"/>
      <c r="W15" s="78"/>
    </row>
    <row r="16" spans="1:27" s="77" customFormat="1" ht="25.5" customHeight="1">
      <c r="A16" s="233" t="s">
        <v>25</v>
      </c>
      <c r="B16" s="361">
        <v>278</v>
      </c>
      <c r="C16" s="26">
        <v>148</v>
      </c>
      <c r="D16" s="361">
        <v>130</v>
      </c>
      <c r="E16" s="494">
        <v>144</v>
      </c>
      <c r="F16" s="494">
        <v>26</v>
      </c>
      <c r="G16" s="494">
        <v>37</v>
      </c>
      <c r="H16" s="494">
        <v>3</v>
      </c>
      <c r="I16" s="494">
        <v>21</v>
      </c>
      <c r="J16" s="494">
        <v>24</v>
      </c>
      <c r="K16" s="494">
        <v>2</v>
      </c>
      <c r="L16" s="494">
        <v>7</v>
      </c>
      <c r="M16" s="494">
        <v>11</v>
      </c>
      <c r="N16" s="494">
        <v>0</v>
      </c>
      <c r="O16" s="494">
        <v>1</v>
      </c>
      <c r="P16" s="494">
        <v>1</v>
      </c>
      <c r="Q16" s="361">
        <v>0</v>
      </c>
      <c r="R16" s="361">
        <v>1</v>
      </c>
      <c r="S16" s="421">
        <v>0</v>
      </c>
      <c r="T16" s="421">
        <v>87</v>
      </c>
      <c r="U16" s="47">
        <v>191</v>
      </c>
      <c r="V16" s="79"/>
      <c r="W16" s="78"/>
    </row>
    <row r="17" spans="1:23" s="77" customFormat="1" ht="25.5" customHeight="1">
      <c r="A17" s="233" t="s">
        <v>24</v>
      </c>
      <c r="B17" s="361">
        <v>173</v>
      </c>
      <c r="C17" s="26">
        <v>82</v>
      </c>
      <c r="D17" s="361">
        <v>91</v>
      </c>
      <c r="E17" s="494">
        <v>91</v>
      </c>
      <c r="F17" s="494">
        <v>20</v>
      </c>
      <c r="G17" s="494">
        <v>26</v>
      </c>
      <c r="H17" s="494">
        <v>2</v>
      </c>
      <c r="I17" s="494">
        <v>8</v>
      </c>
      <c r="J17" s="494">
        <v>10</v>
      </c>
      <c r="K17" s="494">
        <v>0</v>
      </c>
      <c r="L17" s="494">
        <v>13</v>
      </c>
      <c r="M17" s="494">
        <v>2</v>
      </c>
      <c r="N17" s="361">
        <v>0</v>
      </c>
      <c r="O17" s="361">
        <v>0</v>
      </c>
      <c r="P17" s="361">
        <v>0</v>
      </c>
      <c r="Q17" s="361">
        <v>0</v>
      </c>
      <c r="R17" s="361">
        <v>1</v>
      </c>
      <c r="S17" s="421">
        <v>0</v>
      </c>
      <c r="T17" s="421">
        <v>51</v>
      </c>
      <c r="U17" s="47">
        <v>122</v>
      </c>
      <c r="V17" s="79"/>
      <c r="W17" s="78"/>
    </row>
    <row r="18" spans="1:23" s="77" customFormat="1" ht="25.5" customHeight="1">
      <c r="A18" s="233" t="s">
        <v>23</v>
      </c>
      <c r="B18" s="361">
        <v>262</v>
      </c>
      <c r="C18" s="26">
        <v>118</v>
      </c>
      <c r="D18" s="361">
        <v>144</v>
      </c>
      <c r="E18" s="494">
        <v>138</v>
      </c>
      <c r="F18" s="494">
        <v>25</v>
      </c>
      <c r="G18" s="494">
        <v>43</v>
      </c>
      <c r="H18" s="494">
        <v>2</v>
      </c>
      <c r="I18" s="494">
        <v>13</v>
      </c>
      <c r="J18" s="494">
        <v>17</v>
      </c>
      <c r="K18" s="494">
        <v>1</v>
      </c>
      <c r="L18" s="494">
        <v>7</v>
      </c>
      <c r="M18" s="494">
        <v>7</v>
      </c>
      <c r="N18" s="494">
        <v>0</v>
      </c>
      <c r="O18" s="494">
        <v>3</v>
      </c>
      <c r="P18" s="494">
        <v>2</v>
      </c>
      <c r="Q18" s="361">
        <v>0</v>
      </c>
      <c r="R18" s="361">
        <v>4</v>
      </c>
      <c r="S18" s="421">
        <v>0</v>
      </c>
      <c r="T18" s="421">
        <v>71</v>
      </c>
      <c r="U18" s="47">
        <v>191</v>
      </c>
      <c r="V18" s="79"/>
      <c r="W18" s="78"/>
    </row>
    <row r="19" spans="1:23" s="77" customFormat="1" ht="25.5" customHeight="1">
      <c r="A19" s="233" t="s">
        <v>22</v>
      </c>
      <c r="B19" s="366">
        <v>336</v>
      </c>
      <c r="C19" s="28">
        <v>167</v>
      </c>
      <c r="D19" s="366">
        <v>169</v>
      </c>
      <c r="E19" s="494">
        <v>170</v>
      </c>
      <c r="F19" s="494">
        <v>18</v>
      </c>
      <c r="G19" s="494">
        <v>51</v>
      </c>
      <c r="H19" s="494">
        <v>3</v>
      </c>
      <c r="I19" s="494">
        <v>49</v>
      </c>
      <c r="J19" s="494">
        <v>22</v>
      </c>
      <c r="K19" s="77">
        <v>0</v>
      </c>
      <c r="L19" s="494">
        <v>10</v>
      </c>
      <c r="M19" s="494">
        <v>8</v>
      </c>
      <c r="N19" s="494">
        <v>0</v>
      </c>
      <c r="O19" s="494">
        <v>1</v>
      </c>
      <c r="P19" s="494">
        <v>1</v>
      </c>
      <c r="Q19" s="494">
        <v>0</v>
      </c>
      <c r="R19" s="366">
        <v>2</v>
      </c>
      <c r="S19" s="423">
        <v>1</v>
      </c>
      <c r="T19" s="423">
        <v>138</v>
      </c>
      <c r="U19" s="27">
        <v>198</v>
      </c>
      <c r="V19" s="79"/>
      <c r="W19" s="78"/>
    </row>
    <row r="20" spans="1:23" s="77" customFormat="1" ht="25.5" customHeight="1">
      <c r="A20" s="233" t="s">
        <v>21</v>
      </c>
      <c r="B20" s="361">
        <v>396</v>
      </c>
      <c r="C20" s="26">
        <v>194</v>
      </c>
      <c r="D20" s="361">
        <v>202</v>
      </c>
      <c r="E20" s="494">
        <v>181</v>
      </c>
      <c r="F20" s="494">
        <v>31</v>
      </c>
      <c r="G20" s="494">
        <v>78</v>
      </c>
      <c r="H20" s="494">
        <v>5</v>
      </c>
      <c r="I20" s="494">
        <v>20</v>
      </c>
      <c r="J20" s="494">
        <v>34</v>
      </c>
      <c r="K20" s="494">
        <v>2</v>
      </c>
      <c r="L20" s="494">
        <v>29</v>
      </c>
      <c r="M20" s="494">
        <v>10</v>
      </c>
      <c r="N20" s="77">
        <v>0</v>
      </c>
      <c r="O20" s="494">
        <v>3</v>
      </c>
      <c r="P20" s="494">
        <v>1</v>
      </c>
      <c r="Q20" s="494">
        <v>0</v>
      </c>
      <c r="R20" s="494">
        <v>1</v>
      </c>
      <c r="S20" s="421">
        <v>1</v>
      </c>
      <c r="T20" s="421">
        <v>136</v>
      </c>
      <c r="U20" s="47">
        <v>260</v>
      </c>
      <c r="V20" s="79"/>
      <c r="W20" s="78"/>
    </row>
    <row r="21" spans="1:23" s="77" customFormat="1" ht="25.5" customHeight="1">
      <c r="A21" s="233" t="s">
        <v>20</v>
      </c>
      <c r="B21" s="361">
        <v>257</v>
      </c>
      <c r="C21" s="26">
        <v>130</v>
      </c>
      <c r="D21" s="361">
        <v>127</v>
      </c>
      <c r="E21" s="494">
        <v>128</v>
      </c>
      <c r="F21" s="494">
        <v>30</v>
      </c>
      <c r="G21" s="494">
        <v>44</v>
      </c>
      <c r="H21" s="494">
        <v>2</v>
      </c>
      <c r="I21" s="494">
        <v>14</v>
      </c>
      <c r="J21" s="494">
        <v>22</v>
      </c>
      <c r="K21" s="494">
        <v>1</v>
      </c>
      <c r="L21" s="494">
        <v>8</v>
      </c>
      <c r="M21" s="494">
        <v>4</v>
      </c>
      <c r="N21" s="494">
        <v>0</v>
      </c>
      <c r="O21" s="494">
        <v>0</v>
      </c>
      <c r="P21" s="494">
        <v>2</v>
      </c>
      <c r="Q21" s="361">
        <v>0</v>
      </c>
      <c r="R21" s="361">
        <v>1</v>
      </c>
      <c r="S21" s="421">
        <v>1</v>
      </c>
      <c r="T21" s="421">
        <v>83</v>
      </c>
      <c r="U21" s="47">
        <v>174</v>
      </c>
      <c r="V21" s="79"/>
      <c r="W21" s="78"/>
    </row>
    <row r="22" spans="1:23" s="77" customFormat="1" ht="25.5" customHeight="1">
      <c r="A22" s="233" t="s">
        <v>19</v>
      </c>
      <c r="B22" s="361">
        <v>620</v>
      </c>
      <c r="C22" s="26">
        <v>322</v>
      </c>
      <c r="D22" s="361">
        <v>298</v>
      </c>
      <c r="E22" s="494">
        <v>234</v>
      </c>
      <c r="F22" s="494">
        <v>44</v>
      </c>
      <c r="G22" s="494">
        <v>106</v>
      </c>
      <c r="H22" s="494">
        <v>4</v>
      </c>
      <c r="I22" s="494">
        <v>57</v>
      </c>
      <c r="J22" s="494">
        <v>27</v>
      </c>
      <c r="K22" s="494">
        <v>4</v>
      </c>
      <c r="L22" s="494">
        <v>127</v>
      </c>
      <c r="M22" s="494">
        <v>12</v>
      </c>
      <c r="N22" s="494">
        <v>0</v>
      </c>
      <c r="O22" s="494">
        <v>1</v>
      </c>
      <c r="P22" s="361">
        <v>0</v>
      </c>
      <c r="Q22" s="361">
        <v>0</v>
      </c>
      <c r="R22" s="361">
        <v>4</v>
      </c>
      <c r="S22" s="421">
        <v>0</v>
      </c>
      <c r="T22" s="421">
        <v>291</v>
      </c>
      <c r="U22" s="47">
        <v>329</v>
      </c>
      <c r="V22" s="79"/>
      <c r="W22" s="78"/>
    </row>
    <row r="23" spans="1:23" s="77" customFormat="1" ht="25.5" customHeight="1">
      <c r="A23" s="233" t="s">
        <v>18</v>
      </c>
      <c r="B23" s="361">
        <v>425</v>
      </c>
      <c r="C23" s="26">
        <v>226</v>
      </c>
      <c r="D23" s="361">
        <v>199</v>
      </c>
      <c r="E23" s="494">
        <v>211</v>
      </c>
      <c r="F23" s="494">
        <v>41</v>
      </c>
      <c r="G23" s="494">
        <v>49</v>
      </c>
      <c r="H23" s="494">
        <v>3</v>
      </c>
      <c r="I23" s="494">
        <v>51</v>
      </c>
      <c r="J23" s="494">
        <v>30</v>
      </c>
      <c r="K23" s="494">
        <v>1</v>
      </c>
      <c r="L23" s="494">
        <v>19</v>
      </c>
      <c r="M23" s="494">
        <v>8</v>
      </c>
      <c r="N23" s="494">
        <v>0</v>
      </c>
      <c r="O23" s="494">
        <v>0</v>
      </c>
      <c r="P23" s="361">
        <v>5</v>
      </c>
      <c r="Q23" s="361">
        <v>0</v>
      </c>
      <c r="R23" s="361">
        <v>7</v>
      </c>
      <c r="S23" s="421">
        <v>0</v>
      </c>
      <c r="T23" s="421">
        <v>143</v>
      </c>
      <c r="U23" s="47">
        <v>282</v>
      </c>
      <c r="V23" s="79"/>
      <c r="W23" s="78"/>
    </row>
    <row r="24" spans="1:23" s="77" customFormat="1" ht="25.5" customHeight="1">
      <c r="A24" s="233" t="s">
        <v>17</v>
      </c>
      <c r="B24" s="361">
        <v>333</v>
      </c>
      <c r="C24" s="26">
        <v>175</v>
      </c>
      <c r="D24" s="361">
        <v>158</v>
      </c>
      <c r="E24" s="494">
        <v>166</v>
      </c>
      <c r="F24" s="494">
        <v>48</v>
      </c>
      <c r="G24" s="494">
        <v>47</v>
      </c>
      <c r="H24" s="494">
        <v>4</v>
      </c>
      <c r="I24" s="494">
        <v>18</v>
      </c>
      <c r="J24" s="494">
        <v>20</v>
      </c>
      <c r="K24" s="494">
        <v>1</v>
      </c>
      <c r="L24" s="494">
        <v>13</v>
      </c>
      <c r="M24" s="494">
        <v>9</v>
      </c>
      <c r="N24" s="494">
        <v>0</v>
      </c>
      <c r="O24" s="494">
        <v>2</v>
      </c>
      <c r="P24" s="494">
        <v>2</v>
      </c>
      <c r="Q24" s="361">
        <v>0</v>
      </c>
      <c r="R24" s="361">
        <v>3</v>
      </c>
      <c r="S24" s="421">
        <v>0</v>
      </c>
      <c r="T24" s="421">
        <v>113</v>
      </c>
      <c r="U24" s="47">
        <v>220</v>
      </c>
      <c r="V24" s="79"/>
      <c r="W24" s="78"/>
    </row>
    <row r="25" spans="1:23" s="77" customFormat="1" ht="25.5" customHeight="1">
      <c r="A25" s="233" t="s">
        <v>16</v>
      </c>
      <c r="B25" s="366">
        <v>420</v>
      </c>
      <c r="C25" s="28">
        <v>222</v>
      </c>
      <c r="D25" s="366">
        <v>198</v>
      </c>
      <c r="E25" s="494">
        <v>105</v>
      </c>
      <c r="F25" s="494">
        <v>24</v>
      </c>
      <c r="G25" s="494">
        <v>48</v>
      </c>
      <c r="H25" s="494">
        <v>0</v>
      </c>
      <c r="I25" s="494">
        <v>82</v>
      </c>
      <c r="J25" s="494">
        <v>11</v>
      </c>
      <c r="K25" s="494">
        <v>4</v>
      </c>
      <c r="L25" s="494">
        <v>138</v>
      </c>
      <c r="M25" s="494">
        <v>2</v>
      </c>
      <c r="N25" s="494">
        <v>0</v>
      </c>
      <c r="O25" s="494">
        <v>2</v>
      </c>
      <c r="P25" s="494">
        <v>2</v>
      </c>
      <c r="Q25" s="366">
        <v>0</v>
      </c>
      <c r="R25" s="366">
        <v>2</v>
      </c>
      <c r="S25" s="423">
        <v>0</v>
      </c>
      <c r="T25" s="423">
        <v>273</v>
      </c>
      <c r="U25" s="27">
        <v>147</v>
      </c>
      <c r="V25" s="79"/>
      <c r="W25" s="78"/>
    </row>
    <row r="26" spans="1:23" s="77" customFormat="1" ht="25.5" customHeight="1">
      <c r="A26" s="233" t="s">
        <v>15</v>
      </c>
      <c r="B26" s="361">
        <v>455</v>
      </c>
      <c r="C26" s="26">
        <v>226</v>
      </c>
      <c r="D26" s="361">
        <v>229</v>
      </c>
      <c r="E26" s="361">
        <v>214</v>
      </c>
      <c r="F26" s="361">
        <v>36</v>
      </c>
      <c r="G26" s="361">
        <v>74</v>
      </c>
      <c r="H26" s="361">
        <v>5</v>
      </c>
      <c r="I26" s="361">
        <v>49</v>
      </c>
      <c r="J26" s="361">
        <v>27</v>
      </c>
      <c r="K26" s="361">
        <v>2</v>
      </c>
      <c r="L26" s="361">
        <v>22</v>
      </c>
      <c r="M26" s="361">
        <v>15</v>
      </c>
      <c r="N26" s="361">
        <v>0</v>
      </c>
      <c r="O26" s="361">
        <v>4</v>
      </c>
      <c r="P26" s="361">
        <v>2</v>
      </c>
      <c r="Q26" s="361">
        <v>0</v>
      </c>
      <c r="R26" s="361">
        <v>4</v>
      </c>
      <c r="S26" s="421">
        <v>1</v>
      </c>
      <c r="T26" s="421">
        <v>172</v>
      </c>
      <c r="U26" s="47">
        <v>283</v>
      </c>
      <c r="V26" s="79"/>
      <c r="W26" s="78"/>
    </row>
    <row r="27" spans="1:23" s="77" customFormat="1" ht="25.5" customHeight="1">
      <c r="A27" s="233" t="s">
        <v>14</v>
      </c>
      <c r="B27" s="361">
        <v>477</v>
      </c>
      <c r="C27" s="26">
        <v>270</v>
      </c>
      <c r="D27" s="361">
        <v>207</v>
      </c>
      <c r="E27" s="494">
        <v>225</v>
      </c>
      <c r="F27" s="494">
        <v>50</v>
      </c>
      <c r="G27" s="494">
        <v>54</v>
      </c>
      <c r="H27" s="494">
        <v>5</v>
      </c>
      <c r="I27" s="494">
        <v>58</v>
      </c>
      <c r="J27" s="494">
        <v>32</v>
      </c>
      <c r="K27" s="494">
        <v>9</v>
      </c>
      <c r="L27" s="494">
        <v>19</v>
      </c>
      <c r="M27" s="494">
        <v>16</v>
      </c>
      <c r="N27" s="494">
        <v>0</v>
      </c>
      <c r="O27" s="494">
        <v>2</v>
      </c>
      <c r="P27" s="494">
        <v>3</v>
      </c>
      <c r="Q27" s="494">
        <v>1</v>
      </c>
      <c r="R27" s="494">
        <v>2</v>
      </c>
      <c r="S27" s="494">
        <v>1</v>
      </c>
      <c r="T27" s="421">
        <v>187</v>
      </c>
      <c r="U27" s="47">
        <v>290</v>
      </c>
      <c r="V27" s="79"/>
      <c r="W27" s="78"/>
    </row>
    <row r="28" spans="1:23" s="77" customFormat="1" ht="25.5" customHeight="1">
      <c r="A28" s="233" t="s">
        <v>13</v>
      </c>
      <c r="B28" s="361">
        <v>318</v>
      </c>
      <c r="C28" s="26">
        <v>172</v>
      </c>
      <c r="D28" s="361">
        <v>146</v>
      </c>
      <c r="E28" s="494">
        <v>116</v>
      </c>
      <c r="F28" s="494">
        <v>25</v>
      </c>
      <c r="G28" s="494">
        <v>28</v>
      </c>
      <c r="H28" s="494">
        <v>0</v>
      </c>
      <c r="I28" s="494">
        <v>96</v>
      </c>
      <c r="J28" s="494">
        <v>22</v>
      </c>
      <c r="K28" s="494">
        <v>7</v>
      </c>
      <c r="L28" s="494">
        <v>15</v>
      </c>
      <c r="M28" s="494">
        <v>5</v>
      </c>
      <c r="N28" s="494">
        <v>0</v>
      </c>
      <c r="O28" s="494">
        <v>1</v>
      </c>
      <c r="P28" s="494">
        <v>0</v>
      </c>
      <c r="Q28" s="361">
        <v>0</v>
      </c>
      <c r="R28" s="361">
        <v>2</v>
      </c>
      <c r="S28" s="421">
        <v>1</v>
      </c>
      <c r="T28" s="421">
        <v>189</v>
      </c>
      <c r="U28" s="47">
        <v>129</v>
      </c>
      <c r="V28" s="79"/>
      <c r="W28" s="78"/>
    </row>
    <row r="29" spans="1:23" s="77" customFormat="1" ht="25.5" customHeight="1">
      <c r="A29" s="233" t="s">
        <v>12</v>
      </c>
      <c r="B29" s="361">
        <v>387</v>
      </c>
      <c r="C29" s="26">
        <v>194</v>
      </c>
      <c r="D29" s="361">
        <v>193</v>
      </c>
      <c r="E29" s="494">
        <v>164</v>
      </c>
      <c r="F29" s="494">
        <v>32</v>
      </c>
      <c r="G29" s="494">
        <v>55</v>
      </c>
      <c r="H29" s="494">
        <v>2</v>
      </c>
      <c r="I29" s="494">
        <v>35</v>
      </c>
      <c r="J29" s="494">
        <v>45</v>
      </c>
      <c r="K29" s="494">
        <v>3</v>
      </c>
      <c r="L29" s="494">
        <v>26</v>
      </c>
      <c r="M29" s="494">
        <v>10</v>
      </c>
      <c r="N29" s="494">
        <v>1</v>
      </c>
      <c r="O29" s="494">
        <v>1</v>
      </c>
      <c r="P29" s="494">
        <v>3</v>
      </c>
      <c r="Q29" s="494">
        <v>0</v>
      </c>
      <c r="R29" s="494">
        <v>9</v>
      </c>
      <c r="S29" s="421">
        <v>1</v>
      </c>
      <c r="T29" s="421">
        <v>146</v>
      </c>
      <c r="U29" s="47">
        <v>241</v>
      </c>
      <c r="V29" s="79"/>
      <c r="W29" s="78"/>
    </row>
    <row r="30" spans="1:23" s="77" customFormat="1" ht="25.5" customHeight="1">
      <c r="A30" s="233" t="s">
        <v>11</v>
      </c>
      <c r="B30" s="361">
        <v>471</v>
      </c>
      <c r="C30" s="26">
        <v>265</v>
      </c>
      <c r="D30" s="361">
        <v>206</v>
      </c>
      <c r="E30" s="494">
        <v>211</v>
      </c>
      <c r="F30" s="494">
        <v>46</v>
      </c>
      <c r="G30" s="494">
        <v>61</v>
      </c>
      <c r="H30" s="494">
        <v>2</v>
      </c>
      <c r="I30" s="494">
        <v>53</v>
      </c>
      <c r="J30" s="494">
        <v>48</v>
      </c>
      <c r="K30" s="494">
        <v>7</v>
      </c>
      <c r="L30" s="494">
        <v>16</v>
      </c>
      <c r="M30" s="494">
        <v>20</v>
      </c>
      <c r="N30" s="494">
        <v>0</v>
      </c>
      <c r="O30" s="494">
        <v>2</v>
      </c>
      <c r="P30" s="494">
        <v>2</v>
      </c>
      <c r="Q30" s="361">
        <v>0</v>
      </c>
      <c r="R30" s="361">
        <v>3</v>
      </c>
      <c r="S30" s="421">
        <v>0</v>
      </c>
      <c r="T30" s="421">
        <v>177</v>
      </c>
      <c r="U30" s="47">
        <v>294</v>
      </c>
      <c r="V30" s="79"/>
      <c r="W30" s="78"/>
    </row>
    <row r="31" spans="1:23" s="77" customFormat="1" ht="25.5" customHeight="1">
      <c r="A31" s="233" t="s">
        <v>10</v>
      </c>
      <c r="B31" s="366">
        <v>386</v>
      </c>
      <c r="C31" s="28">
        <v>204</v>
      </c>
      <c r="D31" s="366">
        <v>182</v>
      </c>
      <c r="E31" s="494">
        <v>170</v>
      </c>
      <c r="F31" s="494">
        <v>45</v>
      </c>
      <c r="G31" s="494">
        <v>46</v>
      </c>
      <c r="H31" s="494">
        <v>4</v>
      </c>
      <c r="I31" s="494">
        <v>50</v>
      </c>
      <c r="J31" s="494">
        <v>24</v>
      </c>
      <c r="K31" s="494">
        <v>1</v>
      </c>
      <c r="L31" s="494">
        <v>28</v>
      </c>
      <c r="M31" s="494">
        <v>9</v>
      </c>
      <c r="N31" s="494">
        <v>0</v>
      </c>
      <c r="O31" s="494">
        <v>2</v>
      </c>
      <c r="P31" s="494">
        <v>3</v>
      </c>
      <c r="Q31" s="366">
        <v>0</v>
      </c>
      <c r="R31" s="366">
        <v>4</v>
      </c>
      <c r="S31" s="423">
        <v>0</v>
      </c>
      <c r="T31" s="423">
        <v>158</v>
      </c>
      <c r="U31" s="27">
        <v>228</v>
      </c>
      <c r="V31" s="79"/>
      <c r="W31" s="78"/>
    </row>
    <row r="32" spans="1:23" s="77" customFormat="1" ht="25.5" customHeight="1">
      <c r="A32" s="233" t="s">
        <v>9</v>
      </c>
      <c r="B32" s="361">
        <v>336</v>
      </c>
      <c r="C32" s="26">
        <v>187</v>
      </c>
      <c r="D32" s="361">
        <v>149</v>
      </c>
      <c r="E32" s="494">
        <v>178</v>
      </c>
      <c r="F32" s="494">
        <v>28</v>
      </c>
      <c r="G32" s="494">
        <v>41</v>
      </c>
      <c r="H32" s="494">
        <v>1</v>
      </c>
      <c r="I32" s="494">
        <v>34</v>
      </c>
      <c r="J32" s="494">
        <v>27</v>
      </c>
      <c r="K32" s="494">
        <v>3</v>
      </c>
      <c r="L32" s="494">
        <v>7</v>
      </c>
      <c r="M32" s="494">
        <v>9</v>
      </c>
      <c r="N32" s="494">
        <v>0</v>
      </c>
      <c r="O32" s="494">
        <v>4</v>
      </c>
      <c r="P32" s="494">
        <v>0</v>
      </c>
      <c r="Q32" s="494">
        <v>1</v>
      </c>
      <c r="R32" s="361">
        <v>1</v>
      </c>
      <c r="S32" s="421">
        <v>2</v>
      </c>
      <c r="T32" s="421">
        <v>117</v>
      </c>
      <c r="U32" s="47">
        <v>219</v>
      </c>
      <c r="V32" s="79"/>
      <c r="W32" s="78"/>
    </row>
    <row r="33" spans="1:23" s="77" customFormat="1" ht="25.5" customHeight="1">
      <c r="A33" s="235" t="s">
        <v>8</v>
      </c>
      <c r="B33" s="367">
        <v>941</v>
      </c>
      <c r="C33" s="33">
        <v>598</v>
      </c>
      <c r="D33" s="367">
        <v>343</v>
      </c>
      <c r="E33" s="494">
        <v>401</v>
      </c>
      <c r="F33" s="494">
        <v>115</v>
      </c>
      <c r="G33" s="494">
        <v>89</v>
      </c>
      <c r="H33" s="494">
        <v>12</v>
      </c>
      <c r="I33" s="494">
        <v>97</v>
      </c>
      <c r="J33" s="494">
        <v>91</v>
      </c>
      <c r="K33" s="494">
        <v>33</v>
      </c>
      <c r="L33" s="494">
        <v>37</v>
      </c>
      <c r="M33" s="494">
        <v>41</v>
      </c>
      <c r="N33" s="494">
        <v>3</v>
      </c>
      <c r="O33" s="494">
        <v>2</v>
      </c>
      <c r="P33" s="494">
        <v>9</v>
      </c>
      <c r="Q33" s="494">
        <v>2</v>
      </c>
      <c r="R33" s="494">
        <v>5</v>
      </c>
      <c r="S33" s="494">
        <v>4</v>
      </c>
      <c r="T33" s="424">
        <v>387</v>
      </c>
      <c r="U33" s="80">
        <v>554</v>
      </c>
      <c r="V33" s="79"/>
      <c r="W33" s="78"/>
    </row>
    <row r="34" spans="1:23" s="65" customFormat="1" ht="15" customHeight="1">
      <c r="A34" s="76" t="s">
        <v>274</v>
      </c>
      <c r="B34" s="75"/>
      <c r="C34" s="75"/>
      <c r="D34" s="75"/>
      <c r="E34" s="75"/>
      <c r="F34" s="75"/>
      <c r="G34" s="75"/>
      <c r="H34" s="75"/>
      <c r="I34" s="75"/>
      <c r="J34" s="75"/>
      <c r="K34" s="75"/>
      <c r="L34" s="75"/>
      <c r="M34" s="75"/>
      <c r="N34" s="75"/>
      <c r="O34" s="75"/>
      <c r="P34" s="75"/>
      <c r="Q34" s="75"/>
      <c r="R34" s="75"/>
      <c r="S34" s="75"/>
      <c r="T34" s="75"/>
      <c r="U34" s="75"/>
      <c r="V34" s="75"/>
      <c r="W34" s="75"/>
    </row>
    <row r="35" spans="1:23" s="65" customFormat="1" ht="15" customHeight="1">
      <c r="A35" s="4" t="s">
        <v>273</v>
      </c>
      <c r="B35" s="48"/>
      <c r="C35" s="48"/>
      <c r="D35" s="48"/>
      <c r="E35" s="48"/>
      <c r="F35" s="48"/>
      <c r="G35" s="48"/>
      <c r="H35" s="48"/>
      <c r="I35" s="48"/>
      <c r="J35" s="48"/>
      <c r="K35" s="48"/>
      <c r="L35" s="48"/>
      <c r="M35" s="48"/>
      <c r="N35" s="48"/>
      <c r="O35" s="48"/>
      <c r="P35" s="48"/>
      <c r="Q35" s="48"/>
      <c r="R35" s="48"/>
      <c r="S35" s="48"/>
      <c r="T35" s="48"/>
      <c r="U35" s="3" t="s">
        <v>7</v>
      </c>
      <c r="V35" s="50"/>
    </row>
    <row r="36" spans="1:23" ht="27.75" customHeight="1"/>
    <row r="37" spans="1:23" s="74" customFormat="1" ht="24.95" customHeight="1">
      <c r="A37" s="64"/>
      <c r="B37" s="64"/>
      <c r="C37" s="64"/>
      <c r="D37" s="64"/>
      <c r="E37" s="64"/>
      <c r="F37" s="64"/>
      <c r="G37" s="64"/>
      <c r="H37" s="64"/>
      <c r="I37" s="64"/>
      <c r="J37" s="64"/>
      <c r="K37" s="64"/>
      <c r="L37" s="64"/>
      <c r="M37" s="64"/>
      <c r="N37" s="64"/>
      <c r="O37" s="64"/>
      <c r="P37" s="64"/>
      <c r="Q37" s="64"/>
      <c r="R37" s="64"/>
      <c r="S37" s="64"/>
      <c r="T37" s="64"/>
      <c r="U37" s="64"/>
    </row>
    <row r="38" spans="1:23" s="73" customFormat="1" ht="15" customHeight="1">
      <c r="A38" s="64"/>
      <c r="B38" s="64"/>
      <c r="C38" s="64"/>
      <c r="D38" s="64"/>
      <c r="E38" s="64"/>
      <c r="F38" s="64"/>
      <c r="G38" s="64"/>
      <c r="H38" s="64"/>
      <c r="I38" s="64"/>
      <c r="J38" s="64"/>
      <c r="K38" s="64"/>
      <c r="L38" s="64"/>
      <c r="M38" s="64"/>
      <c r="N38" s="64"/>
      <c r="O38" s="64"/>
      <c r="P38" s="64"/>
      <c r="Q38" s="64"/>
      <c r="R38" s="64"/>
      <c r="S38" s="64"/>
      <c r="T38" s="64"/>
      <c r="U38" s="64"/>
    </row>
    <row r="39" spans="1:23" s="71" customFormat="1" ht="24.95" customHeight="1">
      <c r="A39" s="64"/>
      <c r="B39" s="64"/>
      <c r="C39" s="64"/>
      <c r="D39" s="64"/>
      <c r="E39" s="64"/>
      <c r="F39" s="64"/>
      <c r="G39" s="64"/>
      <c r="H39" s="64"/>
      <c r="I39" s="64"/>
      <c r="J39" s="64"/>
      <c r="K39" s="64"/>
      <c r="L39" s="64"/>
      <c r="M39" s="64"/>
      <c r="N39" s="64"/>
      <c r="O39" s="64"/>
      <c r="P39" s="64"/>
      <c r="Q39" s="64"/>
      <c r="R39" s="64"/>
      <c r="S39" s="64"/>
      <c r="T39" s="64"/>
      <c r="U39" s="64"/>
    </row>
    <row r="40" spans="1:23" s="71" customFormat="1" ht="20.100000000000001" customHeight="1">
      <c r="A40" s="64"/>
      <c r="B40" s="64"/>
      <c r="C40" s="64"/>
      <c r="D40" s="64"/>
      <c r="E40" s="64"/>
      <c r="F40" s="64"/>
      <c r="G40" s="64"/>
      <c r="H40" s="64"/>
      <c r="I40" s="64"/>
      <c r="J40" s="64"/>
      <c r="K40" s="64"/>
      <c r="L40" s="64"/>
      <c r="M40" s="64"/>
      <c r="N40" s="64"/>
      <c r="O40" s="64"/>
      <c r="P40" s="64"/>
      <c r="Q40" s="64"/>
      <c r="R40" s="64"/>
      <c r="S40" s="64"/>
      <c r="T40" s="64"/>
      <c r="U40" s="64"/>
    </row>
    <row r="41" spans="1:23" s="72" customFormat="1" ht="84.95" customHeight="1">
      <c r="A41" s="64"/>
      <c r="B41" s="64"/>
      <c r="C41" s="64"/>
      <c r="D41" s="64"/>
      <c r="E41" s="64"/>
      <c r="F41" s="64"/>
      <c r="G41" s="64"/>
      <c r="H41" s="64"/>
      <c r="I41" s="64"/>
      <c r="J41" s="64"/>
      <c r="K41" s="64"/>
      <c r="L41" s="64"/>
      <c r="M41" s="64"/>
      <c r="N41" s="64"/>
      <c r="O41" s="64"/>
      <c r="P41" s="64"/>
      <c r="Q41" s="64"/>
      <c r="R41" s="64"/>
      <c r="S41" s="64"/>
      <c r="T41" s="64"/>
      <c r="U41" s="64"/>
    </row>
    <row r="42" spans="1:23" s="71" customFormat="1" ht="44.25" customHeight="1">
      <c r="A42" s="64"/>
      <c r="B42" s="64"/>
      <c r="C42" s="64"/>
      <c r="D42" s="64"/>
      <c r="E42" s="64"/>
      <c r="F42" s="64"/>
      <c r="G42" s="64"/>
      <c r="H42" s="64"/>
      <c r="I42" s="64"/>
      <c r="J42" s="64"/>
      <c r="K42" s="64"/>
      <c r="L42" s="64"/>
      <c r="M42" s="64"/>
      <c r="N42" s="64"/>
      <c r="O42" s="64"/>
      <c r="P42" s="64"/>
      <c r="Q42" s="64"/>
      <c r="R42" s="64"/>
      <c r="S42" s="64"/>
      <c r="T42" s="64"/>
      <c r="U42" s="64"/>
    </row>
    <row r="43" spans="1:23" s="2" customFormat="1" ht="15" customHeight="1">
      <c r="A43" s="64"/>
      <c r="B43" s="64"/>
      <c r="C43" s="64"/>
      <c r="D43" s="64"/>
      <c r="E43" s="64"/>
      <c r="F43" s="64"/>
      <c r="G43" s="64"/>
      <c r="H43" s="64"/>
      <c r="I43" s="64"/>
      <c r="J43" s="64"/>
      <c r="K43" s="64"/>
      <c r="L43" s="64"/>
      <c r="M43" s="64"/>
      <c r="N43" s="64"/>
      <c r="O43" s="64"/>
      <c r="P43" s="64"/>
      <c r="Q43" s="64"/>
      <c r="R43" s="64"/>
      <c r="S43" s="64"/>
      <c r="T43" s="64"/>
      <c r="U43" s="64"/>
    </row>
  </sheetData>
  <mergeCells count="5">
    <mergeCell ref="E4:S4"/>
    <mergeCell ref="B4:D4"/>
    <mergeCell ref="A2:U2"/>
    <mergeCell ref="T4:U4"/>
    <mergeCell ref="A4:A5"/>
  </mergeCells>
  <phoneticPr fontId="6" type="noConversion"/>
  <printOptions horizontalCentered="1"/>
  <pageMargins left="0.78740157480314965" right="0.78740157480314965" top="0.98425196850393704" bottom="0.98425196850393704" header="0" footer="0.59055118110236227"/>
  <pageSetup paperSize="9" scale="61" firstPageNumber="136" pageOrder="overThenDown" orientation="landscape"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A14"/>
  <sheetViews>
    <sheetView view="pageBreakPreview" zoomScaleNormal="100" zoomScaleSheetLayoutView="100" workbookViewId="0">
      <selection activeCell="J20" sqref="J20"/>
    </sheetView>
  </sheetViews>
  <sheetFormatPr defaultColWidth="11.42578125" defaultRowHeight="13.5"/>
  <cols>
    <col min="1" max="17" width="11.28515625" style="1" customWidth="1"/>
    <col min="18" max="18" width="11.42578125" style="1" hidden="1" customWidth="1"/>
    <col min="19"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752</v>
      </c>
      <c r="B2" s="501"/>
      <c r="C2" s="501"/>
      <c r="D2" s="501"/>
      <c r="E2" s="501"/>
      <c r="F2" s="501"/>
      <c r="G2" s="501"/>
      <c r="H2" s="501"/>
      <c r="I2" s="501"/>
      <c r="J2" s="501"/>
      <c r="K2" s="501"/>
      <c r="L2" s="501"/>
      <c r="M2" s="501"/>
      <c r="N2" s="501"/>
      <c r="O2" s="501"/>
      <c r="P2" s="501"/>
      <c r="Q2" s="501"/>
    </row>
    <row r="3" spans="1:27" s="2" customFormat="1" ht="15" customHeight="1">
      <c r="A3" s="91" t="s">
        <v>92</v>
      </c>
      <c r="B3" s="91"/>
      <c r="C3" s="91"/>
      <c r="D3" s="91"/>
      <c r="E3" s="91"/>
      <c r="F3" s="91"/>
      <c r="G3" s="91"/>
      <c r="H3" s="91"/>
      <c r="I3" s="91"/>
      <c r="K3" s="91"/>
      <c r="L3" s="91"/>
      <c r="M3" s="91"/>
      <c r="N3" s="91"/>
      <c r="O3" s="91"/>
      <c r="P3" s="91"/>
      <c r="Q3" s="90" t="s">
        <v>312</v>
      </c>
    </row>
    <row r="4" spans="1:27" ht="24.95" customHeight="1">
      <c r="A4" s="688" t="s">
        <v>167</v>
      </c>
      <c r="B4" s="690" t="s">
        <v>311</v>
      </c>
      <c r="C4" s="691"/>
      <c r="D4" s="691"/>
      <c r="E4" s="691"/>
      <c r="F4" s="691"/>
      <c r="G4" s="691"/>
      <c r="H4" s="691"/>
      <c r="I4" s="692"/>
      <c r="J4" s="690" t="s">
        <v>310</v>
      </c>
      <c r="K4" s="691"/>
      <c r="L4" s="691"/>
      <c r="M4" s="691"/>
      <c r="N4" s="691"/>
      <c r="O4" s="691"/>
      <c r="P4" s="691"/>
      <c r="Q4" s="692"/>
    </row>
    <row r="5" spans="1:27" ht="59.25" customHeight="1" thickBot="1">
      <c r="A5" s="689"/>
      <c r="B5" s="222" t="s">
        <v>306</v>
      </c>
      <c r="C5" s="223" t="s">
        <v>305</v>
      </c>
      <c r="D5" s="223" t="s">
        <v>304</v>
      </c>
      <c r="E5" s="223" t="s">
        <v>309</v>
      </c>
      <c r="F5" s="223" t="s">
        <v>302</v>
      </c>
      <c r="G5" s="223" t="s">
        <v>301</v>
      </c>
      <c r="H5" s="222" t="s">
        <v>308</v>
      </c>
      <c r="I5" s="223" t="s">
        <v>307</v>
      </c>
      <c r="J5" s="223" t="s">
        <v>306</v>
      </c>
      <c r="K5" s="223" t="s">
        <v>305</v>
      </c>
      <c r="L5" s="223" t="s">
        <v>304</v>
      </c>
      <c r="M5" s="223" t="s">
        <v>303</v>
      </c>
      <c r="N5" s="223" t="s">
        <v>302</v>
      </c>
      <c r="O5" s="223" t="s">
        <v>301</v>
      </c>
      <c r="P5" s="222" t="s">
        <v>300</v>
      </c>
      <c r="Q5" s="223" t="s">
        <v>299</v>
      </c>
    </row>
    <row r="6" spans="1:27" ht="30" hidden="1" customHeight="1" thickTop="1">
      <c r="A6" s="231">
        <v>2016</v>
      </c>
      <c r="B6" s="227">
        <v>68</v>
      </c>
      <c r="C6" s="26">
        <v>8</v>
      </c>
      <c r="D6" s="221">
        <v>0</v>
      </c>
      <c r="E6" s="25">
        <v>10</v>
      </c>
      <c r="F6" s="26">
        <v>19</v>
      </c>
      <c r="G6" s="26">
        <v>25</v>
      </c>
      <c r="H6" s="26">
        <v>0</v>
      </c>
      <c r="I6" s="226">
        <v>6</v>
      </c>
      <c r="J6" s="229">
        <v>2755</v>
      </c>
      <c r="K6" s="26">
        <v>482</v>
      </c>
      <c r="L6" s="221">
        <v>0</v>
      </c>
      <c r="M6" s="25">
        <v>490</v>
      </c>
      <c r="N6" s="26">
        <v>992</v>
      </c>
      <c r="O6" s="26">
        <v>405</v>
      </c>
      <c r="P6" s="26">
        <v>0</v>
      </c>
      <c r="Q6" s="47">
        <v>386</v>
      </c>
    </row>
    <row r="7" spans="1:27" ht="30" hidden="1" customHeight="1">
      <c r="A7" s="231">
        <v>2017</v>
      </c>
      <c r="B7" s="228">
        <v>84</v>
      </c>
      <c r="C7" s="26">
        <v>8</v>
      </c>
      <c r="D7" s="26">
        <v>0</v>
      </c>
      <c r="E7" s="25">
        <v>9</v>
      </c>
      <c r="F7" s="26">
        <v>28</v>
      </c>
      <c r="G7" s="26">
        <v>30</v>
      </c>
      <c r="H7" s="26">
        <v>0</v>
      </c>
      <c r="I7" s="47">
        <v>9</v>
      </c>
      <c r="J7" s="230">
        <v>3364</v>
      </c>
      <c r="K7" s="26">
        <v>479</v>
      </c>
      <c r="L7" s="26">
        <v>0</v>
      </c>
      <c r="M7" s="25">
        <v>471</v>
      </c>
      <c r="N7" s="26">
        <v>1384</v>
      </c>
      <c r="O7" s="26">
        <v>507</v>
      </c>
      <c r="P7" s="26">
        <v>0</v>
      </c>
      <c r="Q7" s="47">
        <v>523</v>
      </c>
    </row>
    <row r="8" spans="1:27" ht="30" hidden="1" customHeight="1" thickTop="1">
      <c r="A8" s="231">
        <v>2018</v>
      </c>
      <c r="B8" s="357">
        <v>88</v>
      </c>
      <c r="C8" s="26">
        <v>8</v>
      </c>
      <c r="D8" s="26">
        <v>0</v>
      </c>
      <c r="E8" s="25">
        <v>10</v>
      </c>
      <c r="F8" s="26">
        <v>31</v>
      </c>
      <c r="G8" s="26">
        <v>30</v>
      </c>
      <c r="H8" s="26">
        <v>0</v>
      </c>
      <c r="I8" s="47">
        <v>9</v>
      </c>
      <c r="J8" s="359">
        <v>3520</v>
      </c>
      <c r="K8" s="26">
        <v>480</v>
      </c>
      <c r="L8" s="26">
        <v>0</v>
      </c>
      <c r="M8" s="25">
        <v>471</v>
      </c>
      <c r="N8" s="26">
        <v>1495</v>
      </c>
      <c r="O8" s="26">
        <v>527</v>
      </c>
      <c r="P8" s="26">
        <v>0</v>
      </c>
      <c r="Q8" s="47">
        <v>547</v>
      </c>
    </row>
    <row r="9" spans="1:27" ht="30" customHeight="1" thickTop="1">
      <c r="A9" s="231">
        <v>2019</v>
      </c>
      <c r="B9" s="357">
        <v>90</v>
      </c>
      <c r="C9" s="26">
        <v>13</v>
      </c>
      <c r="D9" s="26">
        <v>0</v>
      </c>
      <c r="E9" s="25">
        <v>8</v>
      </c>
      <c r="F9" s="26">
        <v>30</v>
      </c>
      <c r="G9" s="26">
        <v>30</v>
      </c>
      <c r="H9" s="26">
        <v>0</v>
      </c>
      <c r="I9" s="47">
        <v>9</v>
      </c>
      <c r="J9" s="359">
        <v>3560</v>
      </c>
      <c r="K9" s="26">
        <v>732</v>
      </c>
      <c r="L9" s="26">
        <v>0</v>
      </c>
      <c r="M9" s="25">
        <v>393</v>
      </c>
      <c r="N9" s="26">
        <v>1359</v>
      </c>
      <c r="O9" s="26">
        <v>509</v>
      </c>
      <c r="P9" s="26">
        <v>0</v>
      </c>
      <c r="Q9" s="47">
        <v>567</v>
      </c>
    </row>
    <row r="10" spans="1:27" ht="30" customHeight="1">
      <c r="A10" s="231">
        <v>2020</v>
      </c>
      <c r="B10" s="357">
        <v>87</v>
      </c>
      <c r="C10" s="26">
        <v>14</v>
      </c>
      <c r="D10" s="26">
        <v>0</v>
      </c>
      <c r="E10" s="25">
        <v>8</v>
      </c>
      <c r="F10" s="26">
        <v>27</v>
      </c>
      <c r="G10" s="26">
        <v>29</v>
      </c>
      <c r="H10" s="26">
        <v>0</v>
      </c>
      <c r="I10" s="47">
        <v>9</v>
      </c>
      <c r="J10" s="359">
        <v>3383</v>
      </c>
      <c r="K10" s="26">
        <v>760</v>
      </c>
      <c r="L10" s="26">
        <v>0</v>
      </c>
      <c r="M10" s="25">
        <v>358</v>
      </c>
      <c r="N10" s="26">
        <v>1217</v>
      </c>
      <c r="O10" s="26">
        <v>465</v>
      </c>
      <c r="P10" s="26">
        <v>0</v>
      </c>
      <c r="Q10" s="47">
        <v>583</v>
      </c>
    </row>
    <row r="11" spans="1:27" ht="30" customHeight="1">
      <c r="A11" s="231">
        <v>2021</v>
      </c>
      <c r="B11" s="357">
        <v>85</v>
      </c>
      <c r="C11" s="26">
        <v>19</v>
      </c>
      <c r="D11" s="26">
        <v>0</v>
      </c>
      <c r="E11" s="25">
        <v>8</v>
      </c>
      <c r="F11" s="26">
        <v>21</v>
      </c>
      <c r="G11" s="26">
        <v>28</v>
      </c>
      <c r="H11" s="26">
        <v>0</v>
      </c>
      <c r="I11" s="47">
        <v>9</v>
      </c>
      <c r="J11" s="359">
        <v>3357</v>
      </c>
      <c r="K11" s="26">
        <v>985</v>
      </c>
      <c r="L11" s="26">
        <v>0</v>
      </c>
      <c r="M11" s="25">
        <v>345</v>
      </c>
      <c r="N11" s="26">
        <v>959</v>
      </c>
      <c r="O11" s="26">
        <v>478</v>
      </c>
      <c r="P11" s="26">
        <v>0</v>
      </c>
      <c r="Q11" s="47">
        <v>590</v>
      </c>
    </row>
    <row r="12" spans="1:27" ht="30" customHeight="1">
      <c r="A12" s="231">
        <v>2022</v>
      </c>
      <c r="B12" s="357">
        <v>85</v>
      </c>
      <c r="C12" s="26">
        <v>22</v>
      </c>
      <c r="D12" s="26">
        <v>7</v>
      </c>
      <c r="E12" s="25">
        <v>0</v>
      </c>
      <c r="F12" s="26">
        <v>17</v>
      </c>
      <c r="G12" s="26">
        <v>28</v>
      </c>
      <c r="H12" s="26">
        <v>1</v>
      </c>
      <c r="I12" s="47">
        <v>11</v>
      </c>
      <c r="J12" s="359">
        <v>3070</v>
      </c>
      <c r="K12" s="26">
        <v>1130</v>
      </c>
      <c r="L12" s="26">
        <v>0</v>
      </c>
      <c r="M12" s="25">
        <v>273</v>
      </c>
      <c r="N12" s="26">
        <v>633</v>
      </c>
      <c r="O12" s="26">
        <v>443</v>
      </c>
      <c r="P12" s="26">
        <v>0</v>
      </c>
      <c r="Q12" s="47">
        <v>591</v>
      </c>
    </row>
    <row r="13" spans="1:27" s="250" customFormat="1" ht="30" customHeight="1">
      <c r="A13" s="232">
        <v>2023</v>
      </c>
      <c r="B13" s="363">
        <v>85</v>
      </c>
      <c r="C13" s="22">
        <v>22</v>
      </c>
      <c r="D13" s="22">
        <v>7</v>
      </c>
      <c r="E13" s="166">
        <v>0</v>
      </c>
      <c r="F13" s="22">
        <v>17</v>
      </c>
      <c r="G13" s="22">
        <v>28</v>
      </c>
      <c r="H13" s="22"/>
      <c r="I13" s="44">
        <v>11</v>
      </c>
      <c r="J13" s="364">
        <v>3070</v>
      </c>
      <c r="K13" s="22">
        <v>1130</v>
      </c>
      <c r="L13" s="22">
        <v>273</v>
      </c>
      <c r="M13" s="166">
        <v>0</v>
      </c>
      <c r="N13" s="22">
        <v>633</v>
      </c>
      <c r="O13" s="22">
        <v>443</v>
      </c>
      <c r="P13" s="22"/>
      <c r="Q13" s="44">
        <v>591</v>
      </c>
    </row>
    <row r="14" spans="1:27" s="2" customFormat="1" ht="15" customHeight="1">
      <c r="A14" s="89" t="s">
        <v>764</v>
      </c>
      <c r="B14" s="89"/>
      <c r="C14" s="89"/>
      <c r="D14" s="88"/>
      <c r="E14" s="88"/>
      <c r="F14" s="88"/>
      <c r="G14" s="88"/>
      <c r="H14" s="88"/>
      <c r="I14" s="88"/>
      <c r="J14" s="88"/>
      <c r="K14" s="88"/>
      <c r="L14" s="88"/>
      <c r="M14" s="88"/>
      <c r="N14" s="88"/>
      <c r="O14" s="88"/>
      <c r="P14" s="88"/>
      <c r="Q14" s="3" t="s">
        <v>766</v>
      </c>
    </row>
  </sheetData>
  <mergeCells count="4">
    <mergeCell ref="A2:Q2"/>
    <mergeCell ref="A4:A5"/>
    <mergeCell ref="B4:I4"/>
    <mergeCell ref="J4:Q4"/>
  </mergeCells>
  <phoneticPr fontId="6" type="noConversion"/>
  <printOptions horizontalCentered="1"/>
  <pageMargins left="0.78740157480314965" right="0.78740157480314965" top="0.98425196850393704" bottom="0.98425196850393704" header="0" footer="0.59055118110236227"/>
  <pageSetup paperSize="9" scale="75" firstPageNumber="136" pageOrder="overThenDown" orientation="landscape" r:id="rId1"/>
  <headerFooter scaleWithDoc="0" alignWithMargins="0"/>
  <colBreaks count="1" manualBreakCount="1">
    <brk id="17"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34A3-0A1D-4A09-99EC-C692E333142D}">
  <dimension ref="A1:AB16"/>
  <sheetViews>
    <sheetView view="pageBreakPreview" topLeftCell="F1" zoomScaleNormal="100" zoomScaleSheetLayoutView="100" workbookViewId="0">
      <selection activeCell="U13" sqref="U13"/>
    </sheetView>
  </sheetViews>
  <sheetFormatPr defaultRowHeight="13.5"/>
  <cols>
    <col min="1" max="2" width="9.140625" style="105"/>
    <col min="3" max="4" width="10.42578125" style="105" customWidth="1"/>
    <col min="5" max="5" width="9.140625" style="105"/>
    <col min="6" max="6" width="10.42578125" style="105" customWidth="1"/>
    <col min="7" max="7" width="9.140625" style="105"/>
    <col min="8" max="8" width="11.42578125" style="105" customWidth="1"/>
    <col min="9" max="9" width="10.7109375" style="105" customWidth="1"/>
    <col min="10" max="11" width="9.140625" style="105"/>
    <col min="12" max="12" width="12" style="105" customWidth="1"/>
    <col min="13" max="14" width="9.140625" style="105"/>
    <col min="15" max="15" width="10.42578125" style="105" customWidth="1"/>
    <col min="16" max="20" width="12.5703125" style="105" customWidth="1"/>
    <col min="21" max="21" width="13.28515625" style="105" customWidth="1"/>
    <col min="22" max="25" width="13.85546875" style="105" customWidth="1"/>
    <col min="26" max="16384" width="9.140625" style="105"/>
  </cols>
  <sheetData>
    <row r="1" spans="1:28"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row>
    <row r="2" spans="1:28" ht="30" customHeight="1">
      <c r="A2" s="501" t="s">
        <v>444</v>
      </c>
      <c r="B2" s="501"/>
      <c r="C2" s="501"/>
      <c r="D2" s="501"/>
      <c r="E2" s="501"/>
      <c r="F2" s="501"/>
      <c r="G2" s="501"/>
      <c r="H2" s="501"/>
      <c r="I2" s="501"/>
      <c r="J2" s="501"/>
      <c r="K2" s="501"/>
      <c r="L2" s="501"/>
      <c r="M2" s="501"/>
      <c r="N2" s="501"/>
      <c r="O2" s="501"/>
      <c r="P2" s="501"/>
      <c r="Q2" s="501"/>
      <c r="R2" s="501"/>
      <c r="S2" s="501"/>
      <c r="T2" s="501"/>
      <c r="U2" s="501"/>
      <c r="V2" s="501"/>
      <c r="W2" s="501"/>
      <c r="X2" s="501"/>
      <c r="Y2" s="501"/>
    </row>
    <row r="3" spans="1:28">
      <c r="A3" s="4" t="s">
        <v>65</v>
      </c>
      <c r="B3" s="13"/>
      <c r="C3" s="13"/>
      <c r="D3" s="13"/>
      <c r="E3" s="13"/>
      <c r="F3" s="13"/>
      <c r="G3" s="13"/>
      <c r="H3" s="13"/>
      <c r="I3" s="13"/>
      <c r="J3" s="13"/>
      <c r="K3" s="13"/>
      <c r="L3" s="13"/>
      <c r="M3" s="13"/>
      <c r="N3" s="13"/>
      <c r="O3" s="13"/>
      <c r="P3" s="13"/>
      <c r="Q3" s="13"/>
      <c r="R3" s="13"/>
      <c r="S3" s="13"/>
      <c r="T3" s="13"/>
      <c r="U3" s="13"/>
      <c r="V3" s="13"/>
      <c r="W3" s="13"/>
      <c r="Y3" s="12" t="s">
        <v>64</v>
      </c>
    </row>
    <row r="4" spans="1:28" s="1" customFormat="1" ht="39" customHeight="1">
      <c r="A4" s="524" t="s">
        <v>445</v>
      </c>
      <c r="B4" s="526" t="s">
        <v>196</v>
      </c>
      <c r="C4" s="504" t="s">
        <v>443</v>
      </c>
      <c r="D4" s="504"/>
      <c r="E4" s="516" t="s">
        <v>442</v>
      </c>
      <c r="F4" s="516"/>
      <c r="G4" s="516"/>
      <c r="H4" s="516" t="s">
        <v>441</v>
      </c>
      <c r="I4" s="516"/>
      <c r="J4" s="516" t="s">
        <v>440</v>
      </c>
      <c r="K4" s="516"/>
      <c r="L4" s="516" t="s">
        <v>439</v>
      </c>
      <c r="M4" s="516" t="s">
        <v>438</v>
      </c>
      <c r="N4" s="516" t="s">
        <v>437</v>
      </c>
      <c r="O4" s="522" t="s">
        <v>436</v>
      </c>
      <c r="P4" s="516" t="s">
        <v>435</v>
      </c>
      <c r="Q4" s="516"/>
      <c r="R4" s="516"/>
      <c r="S4" s="516"/>
      <c r="T4" s="516"/>
      <c r="U4" s="516"/>
      <c r="V4" s="516" t="s">
        <v>434</v>
      </c>
      <c r="W4" s="516" t="s">
        <v>433</v>
      </c>
      <c r="X4" s="516" t="s">
        <v>432</v>
      </c>
      <c r="Y4" s="516" t="s">
        <v>431</v>
      </c>
    </row>
    <row r="5" spans="1:28" s="1" customFormat="1" ht="59.25" customHeight="1" thickBot="1">
      <c r="A5" s="525"/>
      <c r="B5" s="527"/>
      <c r="C5" s="168" t="s">
        <v>430</v>
      </c>
      <c r="D5" s="168" t="s">
        <v>429</v>
      </c>
      <c r="E5" s="168" t="s">
        <v>428</v>
      </c>
      <c r="F5" s="168" t="s">
        <v>427</v>
      </c>
      <c r="G5" s="168" t="s">
        <v>426</v>
      </c>
      <c r="H5" s="168" t="s">
        <v>425</v>
      </c>
      <c r="I5" s="168" t="s">
        <v>424</v>
      </c>
      <c r="J5" s="168" t="s">
        <v>423</v>
      </c>
      <c r="K5" s="168" t="s">
        <v>422</v>
      </c>
      <c r="L5" s="521"/>
      <c r="M5" s="521"/>
      <c r="N5" s="521"/>
      <c r="O5" s="523"/>
      <c r="P5" s="336" t="s">
        <v>421</v>
      </c>
      <c r="Q5" s="351" t="s">
        <v>420</v>
      </c>
      <c r="R5" s="351" t="s">
        <v>419</v>
      </c>
      <c r="S5" s="336" t="s">
        <v>418</v>
      </c>
      <c r="T5" s="430" t="s">
        <v>417</v>
      </c>
      <c r="U5" s="336" t="s">
        <v>757</v>
      </c>
      <c r="V5" s="521"/>
      <c r="W5" s="521"/>
      <c r="X5" s="521"/>
      <c r="Y5" s="521"/>
    </row>
    <row r="6" spans="1:28" s="1" customFormat="1" ht="28.5" hidden="1" customHeight="1" thickTop="1">
      <c r="A6" s="338">
        <v>2016</v>
      </c>
      <c r="B6" s="41">
        <v>44</v>
      </c>
      <c r="C6" s="41" t="s">
        <v>2</v>
      </c>
      <c r="D6" s="41">
        <v>1</v>
      </c>
      <c r="E6" s="41" t="s">
        <v>2</v>
      </c>
      <c r="F6" s="41" t="s">
        <v>2</v>
      </c>
      <c r="G6" s="41">
        <v>2</v>
      </c>
      <c r="H6" s="41" t="s">
        <v>2</v>
      </c>
      <c r="I6" s="41">
        <v>1</v>
      </c>
      <c r="J6" s="41" t="s">
        <v>2</v>
      </c>
      <c r="K6" s="41">
        <v>2</v>
      </c>
      <c r="L6" s="41" t="s">
        <v>2</v>
      </c>
      <c r="M6" s="41">
        <v>7</v>
      </c>
      <c r="N6" s="41" t="s">
        <v>2</v>
      </c>
      <c r="O6" s="41">
        <v>0</v>
      </c>
      <c r="P6" s="41">
        <v>4</v>
      </c>
      <c r="Q6" s="41">
        <v>5</v>
      </c>
      <c r="R6" s="41">
        <v>7</v>
      </c>
      <c r="S6" s="41">
        <v>2</v>
      </c>
      <c r="T6" s="41">
        <v>0</v>
      </c>
      <c r="U6" s="41"/>
      <c r="V6" s="41">
        <v>9</v>
      </c>
      <c r="W6" s="41">
        <v>0</v>
      </c>
      <c r="X6" s="41">
        <v>2</v>
      </c>
      <c r="Y6" s="40">
        <v>2</v>
      </c>
    </row>
    <row r="7" spans="1:28" s="1" customFormat="1" ht="28.5" hidden="1" customHeight="1">
      <c r="A7" s="338">
        <v>2017</v>
      </c>
      <c r="B7" s="41">
        <v>49</v>
      </c>
      <c r="C7" s="41" t="s">
        <v>2</v>
      </c>
      <c r="D7" s="41">
        <v>1</v>
      </c>
      <c r="E7" s="41" t="s">
        <v>2</v>
      </c>
      <c r="F7" s="41" t="s">
        <v>2</v>
      </c>
      <c r="G7" s="41">
        <v>2</v>
      </c>
      <c r="H7" s="41" t="s">
        <v>2</v>
      </c>
      <c r="I7" s="41">
        <v>1</v>
      </c>
      <c r="J7" s="41" t="s">
        <v>2</v>
      </c>
      <c r="K7" s="41">
        <v>2</v>
      </c>
      <c r="L7" s="41" t="s">
        <v>2</v>
      </c>
      <c r="M7" s="41">
        <v>10</v>
      </c>
      <c r="N7" s="41" t="s">
        <v>2</v>
      </c>
      <c r="O7" s="41">
        <v>0</v>
      </c>
      <c r="P7" s="41">
        <v>4</v>
      </c>
      <c r="Q7" s="41">
        <v>5</v>
      </c>
      <c r="R7" s="41">
        <v>9</v>
      </c>
      <c r="S7" s="41">
        <v>2</v>
      </c>
      <c r="T7" s="41">
        <v>0</v>
      </c>
      <c r="U7" s="41"/>
      <c r="V7" s="41">
        <v>9</v>
      </c>
      <c r="W7" s="41">
        <v>0</v>
      </c>
      <c r="X7" s="41">
        <v>2</v>
      </c>
      <c r="Y7" s="40">
        <v>2</v>
      </c>
    </row>
    <row r="8" spans="1:28" s="1" customFormat="1" ht="28.5" hidden="1" customHeight="1">
      <c r="A8" s="338">
        <v>2018</v>
      </c>
      <c r="B8" s="276">
        <v>83</v>
      </c>
      <c r="C8" s="277" t="s">
        <v>2</v>
      </c>
      <c r="D8" s="390">
        <v>1</v>
      </c>
      <c r="E8" s="277" t="s">
        <v>2</v>
      </c>
      <c r="F8" s="277" t="s">
        <v>2</v>
      </c>
      <c r="G8" s="390">
        <v>2</v>
      </c>
      <c r="H8" s="277" t="s">
        <v>2</v>
      </c>
      <c r="I8" s="390">
        <v>1</v>
      </c>
      <c r="J8" s="277" t="s">
        <v>2</v>
      </c>
      <c r="K8" s="390">
        <v>2</v>
      </c>
      <c r="L8" s="390" t="s">
        <v>2</v>
      </c>
      <c r="M8" s="390">
        <v>37</v>
      </c>
      <c r="N8" s="390">
        <v>3</v>
      </c>
      <c r="O8" s="390">
        <v>0</v>
      </c>
      <c r="P8" s="277">
        <v>5</v>
      </c>
      <c r="Q8" s="277">
        <v>4</v>
      </c>
      <c r="R8" s="277">
        <v>8</v>
      </c>
      <c r="S8" s="277">
        <v>4</v>
      </c>
      <c r="T8" s="390">
        <v>0</v>
      </c>
      <c r="U8" s="390"/>
      <c r="V8" s="390">
        <v>9</v>
      </c>
      <c r="W8" s="390">
        <v>0</v>
      </c>
      <c r="X8" s="390">
        <v>1</v>
      </c>
      <c r="Y8" s="278">
        <v>6</v>
      </c>
    </row>
    <row r="9" spans="1:28" s="1" customFormat="1" ht="28.5" customHeight="1" thickTop="1">
      <c r="A9" s="338">
        <v>2019</v>
      </c>
      <c r="B9" s="276">
        <v>95</v>
      </c>
      <c r="C9" s="277" t="s">
        <v>2</v>
      </c>
      <c r="D9" s="390">
        <v>1</v>
      </c>
      <c r="E9" s="277" t="s">
        <v>2</v>
      </c>
      <c r="F9" s="277" t="s">
        <v>2</v>
      </c>
      <c r="G9" s="390">
        <v>2</v>
      </c>
      <c r="H9" s="277" t="s">
        <v>2</v>
      </c>
      <c r="I9" s="390">
        <v>2</v>
      </c>
      <c r="J9" s="277" t="s">
        <v>2</v>
      </c>
      <c r="K9" s="390">
        <v>2</v>
      </c>
      <c r="L9" s="390" t="s">
        <v>2</v>
      </c>
      <c r="M9" s="390">
        <v>17</v>
      </c>
      <c r="N9" s="390">
        <v>1</v>
      </c>
      <c r="O9" s="390">
        <v>0</v>
      </c>
      <c r="P9" s="277">
        <v>3</v>
      </c>
      <c r="Q9" s="277">
        <v>3</v>
      </c>
      <c r="R9" s="277">
        <v>8</v>
      </c>
      <c r="S9" s="277">
        <v>3</v>
      </c>
      <c r="T9" s="390">
        <v>0</v>
      </c>
      <c r="U9" s="390" t="s">
        <v>787</v>
      </c>
      <c r="V9" s="390">
        <v>4</v>
      </c>
      <c r="W9" s="390">
        <v>2</v>
      </c>
      <c r="X9" s="390">
        <v>18</v>
      </c>
      <c r="Y9" s="278">
        <v>29</v>
      </c>
    </row>
    <row r="10" spans="1:28" s="1" customFormat="1" ht="28.5" customHeight="1">
      <c r="A10" s="338">
        <v>2020</v>
      </c>
      <c r="B10" s="276">
        <v>97</v>
      </c>
      <c r="C10" s="277">
        <v>0</v>
      </c>
      <c r="D10" s="390">
        <v>1</v>
      </c>
      <c r="E10" s="277" t="s">
        <v>2</v>
      </c>
      <c r="F10" s="277" t="s">
        <v>2</v>
      </c>
      <c r="G10" s="390">
        <v>1</v>
      </c>
      <c r="H10" s="277">
        <v>0</v>
      </c>
      <c r="I10" s="390">
        <v>2</v>
      </c>
      <c r="J10" s="277">
        <v>0</v>
      </c>
      <c r="K10" s="390">
        <v>1</v>
      </c>
      <c r="L10" s="390" t="s">
        <v>2</v>
      </c>
      <c r="M10" s="390">
        <v>27</v>
      </c>
      <c r="N10" s="390">
        <v>3</v>
      </c>
      <c r="O10" s="390">
        <v>0</v>
      </c>
      <c r="P10" s="277">
        <v>1</v>
      </c>
      <c r="Q10" s="277">
        <v>4</v>
      </c>
      <c r="R10" s="277">
        <v>8</v>
      </c>
      <c r="S10" s="277">
        <v>3</v>
      </c>
      <c r="T10" s="390">
        <v>0</v>
      </c>
      <c r="U10" s="390" t="s">
        <v>788</v>
      </c>
      <c r="V10" s="390">
        <v>2</v>
      </c>
      <c r="W10" s="390">
        <v>0</v>
      </c>
      <c r="X10" s="390">
        <v>26</v>
      </c>
      <c r="Y10" s="278">
        <v>18</v>
      </c>
    </row>
    <row r="11" spans="1:28" s="1" customFormat="1" ht="28.5" customHeight="1">
      <c r="A11" s="338">
        <v>2021</v>
      </c>
      <c r="B11" s="276">
        <v>120</v>
      </c>
      <c r="C11" s="277">
        <v>0</v>
      </c>
      <c r="D11" s="390">
        <v>1</v>
      </c>
      <c r="E11" s="277">
        <v>0</v>
      </c>
      <c r="F11" s="277">
        <v>0</v>
      </c>
      <c r="G11" s="390">
        <v>1</v>
      </c>
      <c r="H11" s="277">
        <v>0</v>
      </c>
      <c r="I11" s="390">
        <v>2</v>
      </c>
      <c r="J11" s="277">
        <v>0</v>
      </c>
      <c r="K11" s="390">
        <v>1</v>
      </c>
      <c r="L11" s="390">
        <v>0</v>
      </c>
      <c r="M11" s="390">
        <v>41</v>
      </c>
      <c r="N11" s="390">
        <v>3</v>
      </c>
      <c r="O11" s="390">
        <v>0</v>
      </c>
      <c r="P11" s="277">
        <v>1</v>
      </c>
      <c r="Q11" s="277">
        <v>6</v>
      </c>
      <c r="R11" s="277">
        <v>5</v>
      </c>
      <c r="S11" s="277">
        <v>3</v>
      </c>
      <c r="T11" s="390">
        <v>0</v>
      </c>
      <c r="U11" s="390" t="s">
        <v>788</v>
      </c>
      <c r="V11" s="390">
        <v>2</v>
      </c>
      <c r="W11" s="390">
        <v>7</v>
      </c>
      <c r="X11" s="390">
        <v>28</v>
      </c>
      <c r="Y11" s="278">
        <v>19</v>
      </c>
    </row>
    <row r="12" spans="1:28" s="1" customFormat="1" ht="28.5" customHeight="1">
      <c r="A12" s="431">
        <v>2022</v>
      </c>
      <c r="B12" s="276">
        <v>136</v>
      </c>
      <c r="C12" s="277">
        <v>0</v>
      </c>
      <c r="D12" s="390">
        <v>1</v>
      </c>
      <c r="E12" s="277">
        <v>0</v>
      </c>
      <c r="F12" s="277">
        <v>0</v>
      </c>
      <c r="G12" s="390">
        <v>1</v>
      </c>
      <c r="H12" s="277">
        <v>0</v>
      </c>
      <c r="I12" s="390">
        <v>2</v>
      </c>
      <c r="J12" s="277" t="s">
        <v>2</v>
      </c>
      <c r="K12" s="390">
        <v>1</v>
      </c>
      <c r="L12" s="390">
        <v>0</v>
      </c>
      <c r="M12" s="390">
        <v>67</v>
      </c>
      <c r="N12" s="390">
        <v>2</v>
      </c>
      <c r="O12" s="390" t="s">
        <v>2</v>
      </c>
      <c r="P12" s="277">
        <v>5</v>
      </c>
      <c r="Q12" s="277">
        <v>5</v>
      </c>
      <c r="R12" s="277">
        <v>7</v>
      </c>
      <c r="S12" s="277">
        <v>4</v>
      </c>
      <c r="T12" s="390">
        <v>5</v>
      </c>
      <c r="U12" s="390" t="s">
        <v>788</v>
      </c>
      <c r="V12" s="390">
        <v>5</v>
      </c>
      <c r="W12" s="390">
        <v>2</v>
      </c>
      <c r="X12" s="390">
        <v>13</v>
      </c>
      <c r="Y12" s="278">
        <v>16</v>
      </c>
    </row>
    <row r="13" spans="1:28" s="124" customFormat="1" ht="28.5" customHeight="1">
      <c r="A13" s="236">
        <v>2023</v>
      </c>
      <c r="B13" s="279">
        <v>125</v>
      </c>
      <c r="C13" s="280">
        <v>0</v>
      </c>
      <c r="D13" s="391">
        <v>1</v>
      </c>
      <c r="E13" s="280">
        <v>0</v>
      </c>
      <c r="F13" s="280">
        <v>0</v>
      </c>
      <c r="G13" s="391">
        <v>1</v>
      </c>
      <c r="H13" s="280">
        <v>0</v>
      </c>
      <c r="I13" s="391">
        <v>2</v>
      </c>
      <c r="J13" s="280">
        <v>0</v>
      </c>
      <c r="K13" s="391">
        <v>1</v>
      </c>
      <c r="L13" s="391">
        <v>0</v>
      </c>
      <c r="M13" s="391">
        <v>49</v>
      </c>
      <c r="N13" s="391">
        <v>5</v>
      </c>
      <c r="O13" s="391">
        <v>0</v>
      </c>
      <c r="P13" s="280">
        <v>6</v>
      </c>
      <c r="Q13" s="280">
        <v>6</v>
      </c>
      <c r="R13" s="280">
        <v>9</v>
      </c>
      <c r="S13" s="280">
        <v>6</v>
      </c>
      <c r="T13" s="391">
        <v>6</v>
      </c>
      <c r="U13" s="391">
        <v>0</v>
      </c>
      <c r="V13" s="391">
        <v>5</v>
      </c>
      <c r="W13" s="391">
        <v>2</v>
      </c>
      <c r="X13" s="391">
        <v>14</v>
      </c>
      <c r="Y13" s="281">
        <v>12</v>
      </c>
    </row>
    <row r="14" spans="1:28" s="1" customFormat="1">
      <c r="A14" s="520" t="s">
        <v>416</v>
      </c>
      <c r="B14" s="520"/>
      <c r="C14" s="520"/>
      <c r="D14" s="520"/>
      <c r="E14" s="520"/>
      <c r="F14" s="520"/>
      <c r="G14" s="520"/>
      <c r="H14" s="520"/>
      <c r="I14" s="520"/>
      <c r="J14" s="520"/>
      <c r="K14" s="115"/>
      <c r="L14" s="115"/>
      <c r="M14" s="115"/>
      <c r="N14" s="115"/>
      <c r="O14" s="115"/>
      <c r="P14" s="115"/>
      <c r="Q14" s="115"/>
      <c r="R14" s="115"/>
      <c r="S14" s="115"/>
      <c r="T14" s="115"/>
      <c r="U14" s="115"/>
      <c r="V14" s="115"/>
      <c r="W14" s="6"/>
      <c r="X14" s="115"/>
      <c r="Y14" s="115"/>
    </row>
    <row r="15" spans="1:28" s="1" customFormat="1">
      <c r="A15" s="372" t="s">
        <v>478</v>
      </c>
      <c r="B15" s="128"/>
      <c r="C15" s="128"/>
      <c r="D15" s="128"/>
      <c r="E15" s="115"/>
      <c r="F15" s="115"/>
      <c r="G15" s="115"/>
      <c r="H15" s="115"/>
      <c r="I15" s="115"/>
      <c r="J15" s="115"/>
      <c r="K15" s="115"/>
      <c r="L15" s="115"/>
      <c r="M15" s="115"/>
      <c r="N15" s="115"/>
      <c r="O15" s="115"/>
      <c r="P15" s="115"/>
      <c r="Q15" s="115"/>
      <c r="R15" s="115"/>
      <c r="S15" s="115"/>
      <c r="T15" s="115"/>
      <c r="U15" s="115"/>
      <c r="V15" s="115"/>
      <c r="W15" s="115"/>
      <c r="X15" s="115"/>
      <c r="Y15" s="132" t="s">
        <v>702</v>
      </c>
    </row>
    <row r="16" spans="1:28">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row>
  </sheetData>
  <mergeCells count="17">
    <mergeCell ref="C4:D4"/>
    <mergeCell ref="A14:J14"/>
    <mergeCell ref="A2:Y2"/>
    <mergeCell ref="W4:W5"/>
    <mergeCell ref="X4:X5"/>
    <mergeCell ref="Y4:Y5"/>
    <mergeCell ref="E4:G4"/>
    <mergeCell ref="H4:I4"/>
    <mergeCell ref="V4:V5"/>
    <mergeCell ref="J4:K4"/>
    <mergeCell ref="L4:L5"/>
    <mergeCell ref="M4:M5"/>
    <mergeCell ref="N4:N5"/>
    <mergeCell ref="P4:U4"/>
    <mergeCell ref="O4:O5"/>
    <mergeCell ref="A4:A5"/>
    <mergeCell ref="B4:B5"/>
  </mergeCells>
  <phoneticPr fontId="6" type="noConversion"/>
  <pageMargins left="0.7" right="0.7" top="0.75" bottom="0.75" header="0.3" footer="0.3"/>
  <pageSetup paperSize="9" scale="33" orientation="portrait" horizontalDpi="4294967294" verticalDpi="4294967294"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44F4-CC66-4B99-ABB7-B82FA66F611A}">
  <dimension ref="A1:AA15"/>
  <sheetViews>
    <sheetView view="pageBreakPreview" zoomScaleNormal="100" zoomScaleSheetLayoutView="100" workbookViewId="0">
      <selection activeCell="N19" sqref="N19"/>
    </sheetView>
  </sheetViews>
  <sheetFormatPr defaultColWidth="11.42578125" defaultRowHeight="13.5"/>
  <cols>
    <col min="1" max="17" width="11.28515625" style="1" customWidth="1"/>
    <col min="18" max="18" width="11.42578125" style="1" hidden="1" customWidth="1"/>
    <col min="19" max="16384" width="11.42578125" style="1"/>
  </cols>
  <sheetData>
    <row r="1" spans="1:27" s="173" customFormat="1" ht="11.25">
      <c r="A1" s="200" t="s">
        <v>693</v>
      </c>
      <c r="B1" s="201"/>
      <c r="C1" s="201"/>
      <c r="D1" s="201"/>
      <c r="E1" s="201"/>
      <c r="F1" s="201"/>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753</v>
      </c>
      <c r="B2" s="501"/>
      <c r="C2" s="501"/>
      <c r="D2" s="501"/>
      <c r="E2" s="501"/>
      <c r="F2" s="501"/>
      <c r="G2" s="501"/>
      <c r="H2" s="501"/>
      <c r="I2" s="501"/>
      <c r="J2" s="501"/>
      <c r="K2" s="501"/>
      <c r="L2" s="501"/>
      <c r="M2" s="501"/>
      <c r="N2" s="501"/>
      <c r="O2" s="501"/>
      <c r="P2" s="501"/>
      <c r="Q2" s="501"/>
    </row>
    <row r="3" spans="1:27" s="2" customFormat="1" ht="15" customHeight="1">
      <c r="A3" s="13" t="s">
        <v>65</v>
      </c>
      <c r="B3" s="13"/>
      <c r="C3" s="13"/>
      <c r="D3" s="13"/>
      <c r="E3" s="13"/>
      <c r="F3" s="13"/>
      <c r="G3" s="13"/>
      <c r="H3" s="13"/>
      <c r="I3" s="13"/>
      <c r="K3" s="13"/>
      <c r="L3" s="13"/>
      <c r="M3" s="13"/>
      <c r="N3" s="13"/>
      <c r="O3" s="13"/>
      <c r="P3" s="13"/>
      <c r="Q3" s="12" t="s">
        <v>64</v>
      </c>
    </row>
    <row r="4" spans="1:27" ht="24.95" customHeight="1">
      <c r="A4" s="555" t="s">
        <v>678</v>
      </c>
      <c r="B4" s="529" t="s">
        <v>691</v>
      </c>
      <c r="C4" s="635"/>
      <c r="D4" s="508"/>
      <c r="E4" s="528" t="s">
        <v>690</v>
      </c>
      <c r="F4" s="635"/>
      <c r="G4" s="635"/>
      <c r="H4" s="635"/>
      <c r="I4" s="635"/>
      <c r="J4" s="635"/>
      <c r="K4" s="635"/>
      <c r="L4" s="635"/>
      <c r="M4" s="635"/>
      <c r="N4" s="635"/>
      <c r="O4" s="635"/>
      <c r="P4" s="635"/>
      <c r="Q4" s="508"/>
    </row>
    <row r="5" spans="1:27" ht="24.95" customHeight="1">
      <c r="A5" s="594"/>
      <c r="B5" s="695"/>
      <c r="C5" s="545" t="s">
        <v>689</v>
      </c>
      <c r="D5" s="528" t="s">
        <v>688</v>
      </c>
      <c r="E5" s="693"/>
      <c r="F5" s="537" t="s">
        <v>687</v>
      </c>
      <c r="G5" s="538"/>
      <c r="H5" s="516" t="s">
        <v>686</v>
      </c>
      <c r="I5" s="510"/>
      <c r="J5" s="516" t="s">
        <v>685</v>
      </c>
      <c r="K5" s="510"/>
      <c r="L5" s="516" t="s">
        <v>684</v>
      </c>
      <c r="M5" s="510"/>
      <c r="N5" s="516" t="s">
        <v>683</v>
      </c>
      <c r="O5" s="510"/>
      <c r="P5" s="528" t="s">
        <v>682</v>
      </c>
      <c r="Q5" s="508"/>
    </row>
    <row r="6" spans="1:27" s="148" customFormat="1" ht="33" customHeight="1" thickBot="1">
      <c r="A6" s="595"/>
      <c r="B6" s="696"/>
      <c r="C6" s="617"/>
      <c r="D6" s="547"/>
      <c r="E6" s="694"/>
      <c r="F6" s="197" t="s">
        <v>5</v>
      </c>
      <c r="G6" s="336" t="s">
        <v>83</v>
      </c>
      <c r="H6" s="336" t="s">
        <v>5</v>
      </c>
      <c r="I6" s="336" t="s">
        <v>83</v>
      </c>
      <c r="J6" s="336" t="s">
        <v>5</v>
      </c>
      <c r="K6" s="336" t="s">
        <v>83</v>
      </c>
      <c r="L6" s="336" t="s">
        <v>5</v>
      </c>
      <c r="M6" s="336" t="s">
        <v>83</v>
      </c>
      <c r="N6" s="336" t="s">
        <v>5</v>
      </c>
      <c r="O6" s="336" t="s">
        <v>83</v>
      </c>
      <c r="P6" s="344" t="s">
        <v>5</v>
      </c>
      <c r="Q6" s="336" t="s">
        <v>83</v>
      </c>
    </row>
    <row r="7" spans="1:27" s="148" customFormat="1" ht="30" hidden="1" customHeight="1" thickTop="1">
      <c r="A7" s="224">
        <v>2016</v>
      </c>
      <c r="B7" s="227">
        <v>15314</v>
      </c>
      <c r="C7" s="26">
        <v>7437</v>
      </c>
      <c r="D7" s="226">
        <v>7877</v>
      </c>
      <c r="E7" s="229">
        <v>15314</v>
      </c>
      <c r="F7" s="26">
        <v>1936</v>
      </c>
      <c r="G7" s="26">
        <v>1903</v>
      </c>
      <c r="H7" s="26">
        <v>955</v>
      </c>
      <c r="I7" s="26">
        <v>1019</v>
      </c>
      <c r="J7" s="26">
        <v>429</v>
      </c>
      <c r="K7" s="26">
        <v>431</v>
      </c>
      <c r="L7" s="26">
        <v>1027</v>
      </c>
      <c r="M7" s="26">
        <v>1031</v>
      </c>
      <c r="N7" s="26">
        <v>1503</v>
      </c>
      <c r="O7" s="26">
        <v>1605</v>
      </c>
      <c r="P7" s="26">
        <v>1587</v>
      </c>
      <c r="Q7" s="47">
        <v>1888</v>
      </c>
    </row>
    <row r="8" spans="1:27" s="148" customFormat="1" ht="30" hidden="1" customHeight="1">
      <c r="A8" s="224">
        <v>2017</v>
      </c>
      <c r="B8" s="228">
        <v>17195</v>
      </c>
      <c r="C8" s="26">
        <v>8255</v>
      </c>
      <c r="D8" s="47">
        <v>8940</v>
      </c>
      <c r="E8" s="230">
        <v>17195</v>
      </c>
      <c r="F8" s="26">
        <v>1978</v>
      </c>
      <c r="G8" s="26">
        <v>2416</v>
      </c>
      <c r="H8" s="26">
        <v>1191</v>
      </c>
      <c r="I8" s="26">
        <v>1455</v>
      </c>
      <c r="J8" s="26">
        <v>463</v>
      </c>
      <c r="K8" s="26">
        <v>564</v>
      </c>
      <c r="L8" s="26">
        <v>1055</v>
      </c>
      <c r="M8" s="26">
        <v>1112</v>
      </c>
      <c r="N8" s="26">
        <v>1509</v>
      </c>
      <c r="O8" s="26">
        <v>1610</v>
      </c>
      <c r="P8" s="26">
        <v>1730</v>
      </c>
      <c r="Q8" s="47">
        <v>2112</v>
      </c>
    </row>
    <row r="9" spans="1:27" s="148" customFormat="1" ht="30" hidden="1" customHeight="1" thickTop="1">
      <c r="A9" s="224">
        <v>2018</v>
      </c>
      <c r="B9" s="357">
        <v>8145</v>
      </c>
      <c r="C9" s="26">
        <v>3322</v>
      </c>
      <c r="D9" s="47">
        <v>4823</v>
      </c>
      <c r="E9" s="359">
        <v>8145</v>
      </c>
      <c r="F9" s="26">
        <v>1859</v>
      </c>
      <c r="G9" s="361">
        <v>2197</v>
      </c>
      <c r="H9" s="26">
        <v>329</v>
      </c>
      <c r="I9" s="361">
        <v>538</v>
      </c>
      <c r="J9" s="26">
        <v>142</v>
      </c>
      <c r="K9" s="361">
        <v>270</v>
      </c>
      <c r="L9" s="26">
        <v>244</v>
      </c>
      <c r="M9" s="361">
        <v>532</v>
      </c>
      <c r="N9" s="26">
        <v>360</v>
      </c>
      <c r="O9" s="361">
        <v>615</v>
      </c>
      <c r="P9" s="26">
        <v>388</v>
      </c>
      <c r="Q9" s="47">
        <v>671</v>
      </c>
    </row>
    <row r="10" spans="1:27" s="148" customFormat="1" ht="30" customHeight="1" thickTop="1">
      <c r="A10" s="224">
        <v>2019</v>
      </c>
      <c r="B10" s="357">
        <v>21865</v>
      </c>
      <c r="C10" s="26">
        <v>10333</v>
      </c>
      <c r="D10" s="47">
        <v>11532</v>
      </c>
      <c r="E10" s="359">
        <v>21865</v>
      </c>
      <c r="F10" s="26">
        <v>2540</v>
      </c>
      <c r="G10" s="361">
        <v>2490</v>
      </c>
      <c r="H10" s="26">
        <v>2453</v>
      </c>
      <c r="I10" s="361">
        <v>2398</v>
      </c>
      <c r="J10" s="26">
        <v>520</v>
      </c>
      <c r="K10" s="361">
        <v>817</v>
      </c>
      <c r="L10" s="26">
        <v>963</v>
      </c>
      <c r="M10" s="361">
        <v>1598</v>
      </c>
      <c r="N10" s="26">
        <v>1592</v>
      </c>
      <c r="O10" s="361">
        <v>1649</v>
      </c>
      <c r="P10" s="26">
        <v>2265</v>
      </c>
      <c r="Q10" s="47">
        <v>2580</v>
      </c>
    </row>
    <row r="11" spans="1:27" s="148" customFormat="1" ht="30" customHeight="1">
      <c r="A11" s="224">
        <v>2020</v>
      </c>
      <c r="B11" s="357">
        <v>23018</v>
      </c>
      <c r="C11" s="26">
        <v>10897</v>
      </c>
      <c r="D11" s="47">
        <v>12121</v>
      </c>
      <c r="E11" s="359">
        <v>0</v>
      </c>
      <c r="F11" s="26">
        <v>0</v>
      </c>
      <c r="G11" s="361">
        <v>0</v>
      </c>
      <c r="H11" s="26">
        <v>0</v>
      </c>
      <c r="I11" s="361">
        <v>0</v>
      </c>
      <c r="J11" s="26">
        <v>0</v>
      </c>
      <c r="K11" s="361">
        <v>0</v>
      </c>
      <c r="L11" s="26">
        <v>0</v>
      </c>
      <c r="M11" s="361">
        <v>0</v>
      </c>
      <c r="N11" s="26">
        <v>0</v>
      </c>
      <c r="O11" s="361">
        <v>0</v>
      </c>
      <c r="P11" s="26">
        <v>0</v>
      </c>
      <c r="Q11" s="47">
        <v>0</v>
      </c>
    </row>
    <row r="12" spans="1:27" s="148" customFormat="1" ht="30" customHeight="1">
      <c r="A12" s="224">
        <v>2021</v>
      </c>
      <c r="B12" s="357">
        <v>21148</v>
      </c>
      <c r="C12" s="26">
        <v>7181</v>
      </c>
      <c r="D12" s="47">
        <v>13967</v>
      </c>
      <c r="E12" s="359">
        <v>21148</v>
      </c>
      <c r="F12" s="26">
        <v>2977</v>
      </c>
      <c r="G12" s="361">
        <v>4050</v>
      </c>
      <c r="H12" s="26">
        <v>1730</v>
      </c>
      <c r="I12" s="361">
        <v>4122</v>
      </c>
      <c r="J12" s="26">
        <v>527</v>
      </c>
      <c r="K12" s="361">
        <v>756</v>
      </c>
      <c r="L12" s="26">
        <v>825</v>
      </c>
      <c r="M12" s="361">
        <v>1766</v>
      </c>
      <c r="N12" s="26">
        <v>881</v>
      </c>
      <c r="O12" s="361">
        <v>1477</v>
      </c>
      <c r="P12" s="26">
        <v>240</v>
      </c>
      <c r="Q12" s="47">
        <v>1798</v>
      </c>
    </row>
    <row r="13" spans="1:27" ht="30" customHeight="1">
      <c r="A13" s="252">
        <v>2022</v>
      </c>
      <c r="B13" s="483">
        <v>20449</v>
      </c>
      <c r="C13" s="28">
        <v>7473</v>
      </c>
      <c r="D13" s="27">
        <v>12976</v>
      </c>
      <c r="E13" s="484">
        <v>20449</v>
      </c>
      <c r="F13" s="28">
        <v>2416</v>
      </c>
      <c r="G13" s="366">
        <v>2527</v>
      </c>
      <c r="H13" s="28">
        <v>2124</v>
      </c>
      <c r="I13" s="366">
        <v>3880</v>
      </c>
      <c r="J13" s="28">
        <v>630</v>
      </c>
      <c r="K13" s="366">
        <v>849</v>
      </c>
      <c r="L13" s="28">
        <v>1014</v>
      </c>
      <c r="M13" s="366">
        <v>1864</v>
      </c>
      <c r="N13" s="28">
        <v>968</v>
      </c>
      <c r="O13" s="366">
        <v>1781</v>
      </c>
      <c r="P13" s="28">
        <v>321</v>
      </c>
      <c r="Q13" s="27">
        <v>2075</v>
      </c>
    </row>
    <row r="14" spans="1:27" s="124" customFormat="1" ht="30" customHeight="1">
      <c r="A14" s="225">
        <v>2023</v>
      </c>
      <c r="B14" s="358">
        <v>26438</v>
      </c>
      <c r="C14" s="39">
        <v>12261</v>
      </c>
      <c r="D14" s="38">
        <v>26438</v>
      </c>
      <c r="E14" s="360">
        <v>26438</v>
      </c>
      <c r="F14" s="39">
        <v>2388</v>
      </c>
      <c r="G14" s="362">
        <v>2434</v>
      </c>
      <c r="H14" s="39">
        <v>3623</v>
      </c>
      <c r="I14" s="362">
        <v>3519</v>
      </c>
      <c r="J14" s="39">
        <v>899</v>
      </c>
      <c r="K14" s="362">
        <v>1179</v>
      </c>
      <c r="L14" s="39">
        <v>1061</v>
      </c>
      <c r="M14" s="362">
        <v>2044</v>
      </c>
      <c r="N14" s="39">
        <v>1533</v>
      </c>
      <c r="O14" s="362">
        <v>1807</v>
      </c>
      <c r="P14" s="39">
        <v>2757</v>
      </c>
      <c r="Q14" s="38">
        <v>3194</v>
      </c>
    </row>
    <row r="15" spans="1:27" s="2" customFormat="1" ht="18.75" customHeight="1">
      <c r="A15" s="128" t="s">
        <v>599</v>
      </c>
      <c r="B15" s="57"/>
      <c r="C15" s="57"/>
      <c r="D15" s="57"/>
      <c r="E15" s="57"/>
      <c r="F15" s="57"/>
      <c r="G15" s="57"/>
      <c r="H15" s="57"/>
      <c r="I15" s="57"/>
      <c r="J15" s="57"/>
      <c r="K15" s="57"/>
      <c r="L15" s="57"/>
      <c r="M15" s="57"/>
      <c r="N15" s="57"/>
      <c r="O15" s="6"/>
      <c r="P15" s="57"/>
      <c r="Q15" s="132" t="s">
        <v>706</v>
      </c>
      <c r="R15" s="167"/>
    </row>
  </sheetData>
  <mergeCells count="14">
    <mergeCell ref="E5:E6"/>
    <mergeCell ref="F5:G5"/>
    <mergeCell ref="H5:I5"/>
    <mergeCell ref="J5:K5"/>
    <mergeCell ref="A2:Q2"/>
    <mergeCell ref="L5:M5"/>
    <mergeCell ref="N5:O5"/>
    <mergeCell ref="P5:Q5"/>
    <mergeCell ref="A4:A6"/>
    <mergeCell ref="B4:D4"/>
    <mergeCell ref="E4:Q4"/>
    <mergeCell ref="B5:B6"/>
    <mergeCell ref="C5:C6"/>
    <mergeCell ref="D5:D6"/>
  </mergeCells>
  <phoneticPr fontId="6" type="noConversion"/>
  <printOptions horizontalCentered="1"/>
  <pageMargins left="0.78740157480314965" right="0.78740157480314965" top="0.98425196850393704" bottom="0.98425196850393704" header="0" footer="0.59055118110236227"/>
  <pageSetup paperSize="9" scale="75" firstPageNumber="136" pageOrder="overThenDown" orientation="landscape" r:id="rId1"/>
  <headerFooter scaleWithDoc="0" alignWithMargins="0"/>
  <colBreaks count="1" manualBreakCount="1">
    <brk id="17"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2844-86B3-4F16-8580-911273A0BDBD}">
  <dimension ref="A1:AB18"/>
  <sheetViews>
    <sheetView view="pageBreakPreview" zoomScaleNormal="100" zoomScaleSheetLayoutView="100" workbookViewId="0">
      <selection activeCell="T13" sqref="T13"/>
    </sheetView>
  </sheetViews>
  <sheetFormatPr defaultRowHeight="13.5"/>
  <cols>
    <col min="1" max="5" width="9.140625" style="105"/>
    <col min="6" max="6" width="11.42578125" style="105" customWidth="1"/>
    <col min="7" max="9" width="9.140625" style="105"/>
    <col min="10" max="10" width="12.28515625" style="105" customWidth="1"/>
    <col min="11" max="13" width="9.140625" style="105"/>
    <col min="14" max="19" width="14.28515625" style="105" customWidth="1"/>
    <col min="20" max="23" width="13.85546875" style="105" customWidth="1"/>
    <col min="24" max="16384" width="9.140625" style="105"/>
  </cols>
  <sheetData>
    <row r="1" spans="1:28"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row>
    <row r="2" spans="1:28" s="1" customFormat="1" ht="30" customHeight="1">
      <c r="A2" s="501" t="s">
        <v>459</v>
      </c>
      <c r="B2" s="501"/>
      <c r="C2" s="501"/>
      <c r="D2" s="501"/>
      <c r="E2" s="501"/>
      <c r="F2" s="501"/>
      <c r="G2" s="501"/>
      <c r="H2" s="501"/>
      <c r="I2" s="501"/>
      <c r="J2" s="501"/>
      <c r="K2" s="501"/>
      <c r="L2" s="501"/>
      <c r="M2" s="501"/>
      <c r="N2" s="501"/>
      <c r="O2" s="501"/>
      <c r="P2" s="501"/>
      <c r="Q2" s="501"/>
      <c r="R2" s="36"/>
      <c r="S2" s="36"/>
      <c r="T2" s="36"/>
      <c r="U2" s="36"/>
      <c r="V2" s="36"/>
      <c r="W2" s="36"/>
    </row>
    <row r="3" spans="1:28" s="1" customFormat="1">
      <c r="A3" s="110" t="s">
        <v>3</v>
      </c>
      <c r="B3" s="110"/>
      <c r="C3" s="110"/>
      <c r="D3" s="109"/>
      <c r="E3" s="109"/>
      <c r="F3" s="109"/>
      <c r="G3" s="109"/>
      <c r="H3" s="109"/>
      <c r="I3" s="109"/>
      <c r="J3" s="109"/>
      <c r="K3" s="109"/>
      <c r="L3" s="109"/>
      <c r="M3" s="109"/>
      <c r="N3" s="109"/>
      <c r="O3" s="109"/>
      <c r="P3" s="109"/>
      <c r="Q3" s="109"/>
      <c r="R3" s="109"/>
      <c r="S3" s="109"/>
      <c r="T3" s="109"/>
      <c r="U3" s="109"/>
      <c r="V3" s="109"/>
      <c r="W3" s="3" t="s">
        <v>458</v>
      </c>
    </row>
    <row r="4" spans="1:28" s="1" customFormat="1" ht="51" customHeight="1">
      <c r="A4" s="524" t="s">
        <v>457</v>
      </c>
      <c r="B4" s="526" t="s">
        <v>196</v>
      </c>
      <c r="C4" s="528" t="s">
        <v>442</v>
      </c>
      <c r="D4" s="529"/>
      <c r="E4" s="529"/>
      <c r="F4" s="516" t="s">
        <v>456</v>
      </c>
      <c r="G4" s="516"/>
      <c r="H4" s="516" t="s">
        <v>455</v>
      </c>
      <c r="I4" s="516"/>
      <c r="J4" s="516" t="s">
        <v>439</v>
      </c>
      <c r="K4" s="516" t="s">
        <v>438</v>
      </c>
      <c r="L4" s="516" t="s">
        <v>437</v>
      </c>
      <c r="M4" s="522" t="s">
        <v>436</v>
      </c>
      <c r="N4" s="516" t="s">
        <v>454</v>
      </c>
      <c r="O4" s="516"/>
      <c r="P4" s="516"/>
      <c r="Q4" s="516"/>
      <c r="R4" s="516"/>
      <c r="S4" s="516"/>
      <c r="T4" s="516" t="s">
        <v>434</v>
      </c>
      <c r="U4" s="516" t="s">
        <v>433</v>
      </c>
      <c r="V4" s="516" t="s">
        <v>432</v>
      </c>
      <c r="W4" s="516" t="s">
        <v>431</v>
      </c>
    </row>
    <row r="5" spans="1:28" s="1" customFormat="1" ht="59.25" customHeight="1" thickBot="1">
      <c r="A5" s="525"/>
      <c r="B5" s="527"/>
      <c r="C5" s="168" t="s">
        <v>453</v>
      </c>
      <c r="D5" s="168" t="s">
        <v>427</v>
      </c>
      <c r="E5" s="168" t="s">
        <v>452</v>
      </c>
      <c r="F5" s="168" t="s">
        <v>451</v>
      </c>
      <c r="G5" s="168" t="s">
        <v>450</v>
      </c>
      <c r="H5" s="168" t="s">
        <v>449</v>
      </c>
      <c r="I5" s="168" t="s">
        <v>448</v>
      </c>
      <c r="J5" s="521"/>
      <c r="K5" s="521"/>
      <c r="L5" s="521"/>
      <c r="M5" s="523"/>
      <c r="N5" s="336" t="s">
        <v>421</v>
      </c>
      <c r="O5" s="351" t="s">
        <v>420</v>
      </c>
      <c r="P5" s="351" t="s">
        <v>447</v>
      </c>
      <c r="Q5" s="336" t="s">
        <v>418</v>
      </c>
      <c r="R5" s="430" t="s">
        <v>417</v>
      </c>
      <c r="S5" s="430" t="s">
        <v>757</v>
      </c>
      <c r="T5" s="521"/>
      <c r="U5" s="521"/>
      <c r="V5" s="521"/>
      <c r="W5" s="521"/>
    </row>
    <row r="6" spans="1:28" s="1" customFormat="1" ht="30" hidden="1" customHeight="1" thickTop="1">
      <c r="A6" s="338">
        <v>2016</v>
      </c>
      <c r="B6" s="282">
        <v>62</v>
      </c>
      <c r="C6" s="41">
        <v>0</v>
      </c>
      <c r="D6" s="41">
        <v>0</v>
      </c>
      <c r="E6" s="41">
        <v>13</v>
      </c>
      <c r="F6" s="41">
        <v>0</v>
      </c>
      <c r="G6" s="41">
        <v>3</v>
      </c>
      <c r="H6" s="41">
        <v>0</v>
      </c>
      <c r="I6" s="41">
        <v>8</v>
      </c>
      <c r="J6" s="41">
        <v>0</v>
      </c>
      <c r="K6" s="41">
        <v>9</v>
      </c>
      <c r="L6" s="41">
        <v>0</v>
      </c>
      <c r="M6" s="41">
        <v>0</v>
      </c>
      <c r="N6" s="41">
        <v>0</v>
      </c>
      <c r="O6" s="41">
        <v>0</v>
      </c>
      <c r="P6" s="41">
        <v>5</v>
      </c>
      <c r="Q6" s="41" t="s">
        <v>0</v>
      </c>
      <c r="R6" s="41">
        <v>0</v>
      </c>
      <c r="S6" s="41">
        <v>0</v>
      </c>
      <c r="T6" s="41">
        <v>10</v>
      </c>
      <c r="U6" s="41">
        <v>0</v>
      </c>
      <c r="V6" s="41">
        <v>0</v>
      </c>
      <c r="W6" s="40">
        <v>14</v>
      </c>
    </row>
    <row r="7" spans="1:28" s="1" customFormat="1" ht="30" hidden="1" customHeight="1">
      <c r="A7" s="338">
        <v>2017</v>
      </c>
      <c r="B7" s="274">
        <v>62</v>
      </c>
      <c r="C7" s="41">
        <v>0</v>
      </c>
      <c r="D7" s="41">
        <v>0</v>
      </c>
      <c r="E7" s="41">
        <v>13</v>
      </c>
      <c r="F7" s="41">
        <v>0</v>
      </c>
      <c r="G7" s="41">
        <v>3</v>
      </c>
      <c r="H7" s="41">
        <v>0</v>
      </c>
      <c r="I7" s="41">
        <v>8</v>
      </c>
      <c r="J7" s="41">
        <v>0</v>
      </c>
      <c r="K7" s="41">
        <v>7</v>
      </c>
      <c r="L7" s="41">
        <v>0</v>
      </c>
      <c r="M7" s="41">
        <v>0</v>
      </c>
      <c r="N7" s="41">
        <v>0</v>
      </c>
      <c r="O7" s="41">
        <v>0</v>
      </c>
      <c r="P7" s="41">
        <v>5</v>
      </c>
      <c r="Q7" s="41" t="s">
        <v>0</v>
      </c>
      <c r="R7" s="41">
        <v>0</v>
      </c>
      <c r="S7" s="41">
        <v>0</v>
      </c>
      <c r="T7" s="41">
        <v>11</v>
      </c>
      <c r="U7" s="41">
        <v>0</v>
      </c>
      <c r="V7" s="41">
        <v>0</v>
      </c>
      <c r="W7" s="40">
        <v>15</v>
      </c>
    </row>
    <row r="8" spans="1:28" s="1" customFormat="1" ht="30" hidden="1" customHeight="1">
      <c r="A8" s="338">
        <v>2018</v>
      </c>
      <c r="B8" s="274">
        <v>61</v>
      </c>
      <c r="C8" s="41">
        <v>0</v>
      </c>
      <c r="D8" s="41">
        <v>0</v>
      </c>
      <c r="E8" s="392">
        <v>13</v>
      </c>
      <c r="F8" s="41">
        <v>0</v>
      </c>
      <c r="G8" s="392">
        <v>3</v>
      </c>
      <c r="H8" s="41">
        <v>0</v>
      </c>
      <c r="I8" s="392">
        <v>8</v>
      </c>
      <c r="J8" s="392">
        <v>0</v>
      </c>
      <c r="K8" s="392">
        <v>0</v>
      </c>
      <c r="L8" s="392">
        <v>0</v>
      </c>
      <c r="M8" s="392">
        <v>0</v>
      </c>
      <c r="N8" s="41">
        <v>0</v>
      </c>
      <c r="O8" s="41">
        <v>1</v>
      </c>
      <c r="P8" s="41">
        <v>3</v>
      </c>
      <c r="Q8" s="41">
        <v>8</v>
      </c>
      <c r="R8" s="392">
        <v>0</v>
      </c>
      <c r="S8" s="392">
        <v>0</v>
      </c>
      <c r="T8" s="392">
        <v>10</v>
      </c>
      <c r="U8" s="392">
        <v>0</v>
      </c>
      <c r="V8" s="392">
        <v>0</v>
      </c>
      <c r="W8" s="40">
        <v>15</v>
      </c>
    </row>
    <row r="9" spans="1:28" s="1" customFormat="1" ht="30" customHeight="1" thickTop="1">
      <c r="A9" s="338">
        <v>2019</v>
      </c>
      <c r="B9" s="274">
        <v>122</v>
      </c>
      <c r="C9" s="41">
        <v>0</v>
      </c>
      <c r="D9" s="41">
        <v>0</v>
      </c>
      <c r="E9" s="392">
        <v>14</v>
      </c>
      <c r="F9" s="41">
        <v>0</v>
      </c>
      <c r="G9" s="392">
        <v>3</v>
      </c>
      <c r="H9" s="41">
        <v>0</v>
      </c>
      <c r="I9" s="392">
        <v>8</v>
      </c>
      <c r="J9" s="392">
        <v>0</v>
      </c>
      <c r="K9" s="392">
        <v>23</v>
      </c>
      <c r="L9" s="392">
        <v>0</v>
      </c>
      <c r="M9" s="392">
        <v>0</v>
      </c>
      <c r="N9" s="41">
        <v>0</v>
      </c>
      <c r="O9" s="41">
        <v>1</v>
      </c>
      <c r="P9" s="41">
        <v>0</v>
      </c>
      <c r="Q9" s="41">
        <v>0</v>
      </c>
      <c r="R9" s="392">
        <v>0</v>
      </c>
      <c r="S9" s="392">
        <v>0</v>
      </c>
      <c r="T9" s="392">
        <v>12</v>
      </c>
      <c r="U9" s="392">
        <v>0</v>
      </c>
      <c r="V9" s="392">
        <v>14</v>
      </c>
      <c r="W9" s="40">
        <v>47</v>
      </c>
    </row>
    <row r="10" spans="1:28" s="1" customFormat="1" ht="30" customHeight="1">
      <c r="A10" s="338">
        <v>2020</v>
      </c>
      <c r="B10" s="274">
        <v>77</v>
      </c>
      <c r="C10" s="41">
        <v>0</v>
      </c>
      <c r="D10" s="41">
        <v>0</v>
      </c>
      <c r="E10" s="392">
        <v>13</v>
      </c>
      <c r="F10" s="41">
        <v>0</v>
      </c>
      <c r="G10" s="392">
        <v>3</v>
      </c>
      <c r="H10" s="41">
        <v>0</v>
      </c>
      <c r="I10" s="392">
        <v>8</v>
      </c>
      <c r="J10" s="392">
        <v>0</v>
      </c>
      <c r="K10" s="392">
        <v>18</v>
      </c>
      <c r="L10" s="392">
        <v>1</v>
      </c>
      <c r="M10" s="392">
        <v>0</v>
      </c>
      <c r="N10" s="41">
        <v>0</v>
      </c>
      <c r="O10" s="41">
        <v>1</v>
      </c>
      <c r="P10" s="41">
        <v>7</v>
      </c>
      <c r="Q10" s="41">
        <v>10</v>
      </c>
      <c r="R10" s="392">
        <v>0</v>
      </c>
      <c r="S10" s="392">
        <v>0</v>
      </c>
      <c r="T10" s="392">
        <v>0</v>
      </c>
      <c r="U10" s="392">
        <v>0</v>
      </c>
      <c r="V10" s="392">
        <v>16</v>
      </c>
      <c r="W10" s="40">
        <v>0</v>
      </c>
    </row>
    <row r="11" spans="1:28" s="1" customFormat="1" ht="30" customHeight="1">
      <c r="A11" s="338">
        <v>2021</v>
      </c>
      <c r="B11" s="274">
        <v>75</v>
      </c>
      <c r="C11" s="41">
        <v>0</v>
      </c>
      <c r="D11" s="41">
        <v>0</v>
      </c>
      <c r="E11" s="392">
        <v>13</v>
      </c>
      <c r="F11" s="41">
        <v>0</v>
      </c>
      <c r="G11" s="392">
        <v>3</v>
      </c>
      <c r="H11" s="41">
        <v>0</v>
      </c>
      <c r="I11" s="392">
        <v>8</v>
      </c>
      <c r="J11" s="392">
        <v>0</v>
      </c>
      <c r="K11" s="392">
        <v>21</v>
      </c>
      <c r="L11" s="392">
        <v>0</v>
      </c>
      <c r="M11" s="392">
        <v>0</v>
      </c>
      <c r="N11" s="41">
        <v>1</v>
      </c>
      <c r="O11" s="41">
        <v>1</v>
      </c>
      <c r="P11" s="41">
        <v>5</v>
      </c>
      <c r="Q11" s="41">
        <v>9</v>
      </c>
      <c r="R11" s="392">
        <v>0</v>
      </c>
      <c r="S11" s="392">
        <v>0</v>
      </c>
      <c r="T11" s="392">
        <v>0</v>
      </c>
      <c r="U11" s="392">
        <v>0</v>
      </c>
      <c r="V11" s="392">
        <v>14</v>
      </c>
      <c r="W11" s="40">
        <v>0</v>
      </c>
    </row>
    <row r="12" spans="1:28" s="124" customFormat="1" ht="30" customHeight="1">
      <c r="A12" s="431">
        <v>2022</v>
      </c>
      <c r="B12" s="274">
        <v>70</v>
      </c>
      <c r="C12" s="41">
        <v>0</v>
      </c>
      <c r="D12" s="119">
        <v>0</v>
      </c>
      <c r="E12" s="403">
        <v>12</v>
      </c>
      <c r="F12" s="119">
        <v>0</v>
      </c>
      <c r="G12" s="403">
        <v>3</v>
      </c>
      <c r="H12" s="119" t="s">
        <v>2</v>
      </c>
      <c r="I12" s="403">
        <v>8</v>
      </c>
      <c r="J12" s="403" t="s">
        <v>2</v>
      </c>
      <c r="K12" s="403">
        <v>23</v>
      </c>
      <c r="L12" s="403">
        <v>0</v>
      </c>
      <c r="M12" s="403">
        <v>0</v>
      </c>
      <c r="N12" s="119">
        <v>1</v>
      </c>
      <c r="O12" s="119">
        <v>2</v>
      </c>
      <c r="P12" s="119">
        <v>7</v>
      </c>
      <c r="Q12" s="119">
        <v>9</v>
      </c>
      <c r="R12" s="403">
        <v>1</v>
      </c>
      <c r="S12" s="403">
        <v>1</v>
      </c>
      <c r="T12" s="403">
        <v>5</v>
      </c>
      <c r="U12" s="403" t="s">
        <v>2</v>
      </c>
      <c r="V12" s="403" t="s">
        <v>2</v>
      </c>
      <c r="W12" s="118" t="s">
        <v>2</v>
      </c>
    </row>
    <row r="13" spans="1:28" s="1" customFormat="1" ht="30" customHeight="1">
      <c r="A13" s="236">
        <v>2023</v>
      </c>
      <c r="B13" s="275">
        <v>64</v>
      </c>
      <c r="C13" s="108">
        <v>0</v>
      </c>
      <c r="D13" s="117">
        <v>0</v>
      </c>
      <c r="E13" s="393">
        <v>10</v>
      </c>
      <c r="F13" s="117">
        <v>0</v>
      </c>
      <c r="G13" s="393">
        <v>3</v>
      </c>
      <c r="H13" s="117">
        <v>0</v>
      </c>
      <c r="I13" s="393">
        <v>7</v>
      </c>
      <c r="J13" s="393">
        <v>0</v>
      </c>
      <c r="K13" s="393">
        <v>20</v>
      </c>
      <c r="L13" s="393">
        <v>0</v>
      </c>
      <c r="M13" s="393">
        <v>0</v>
      </c>
      <c r="N13" s="117">
        <v>0</v>
      </c>
      <c r="O13" s="117">
        <v>1</v>
      </c>
      <c r="P13" s="117">
        <v>6</v>
      </c>
      <c r="Q13" s="117">
        <v>8</v>
      </c>
      <c r="R13" s="393">
        <v>0</v>
      </c>
      <c r="S13" s="393">
        <v>0</v>
      </c>
      <c r="T13" s="393">
        <v>0</v>
      </c>
      <c r="U13" s="393">
        <v>0</v>
      </c>
      <c r="V13" s="393">
        <v>9</v>
      </c>
      <c r="W13" s="116">
        <v>0</v>
      </c>
    </row>
    <row r="14" spans="1:28" s="1" customFormat="1">
      <c r="A14" s="4" t="s">
        <v>446</v>
      </c>
      <c r="B14" s="109"/>
      <c r="C14" s="109"/>
      <c r="D14" s="109"/>
      <c r="E14" s="109"/>
      <c r="F14" s="109"/>
      <c r="G14" s="109"/>
      <c r="H14" s="109"/>
      <c r="I14" s="109"/>
      <c r="J14" s="109"/>
      <c r="K14" s="109"/>
      <c r="L14" s="109"/>
      <c r="M14" s="109"/>
      <c r="N14" s="109"/>
      <c r="O14" s="109"/>
      <c r="P14" s="109"/>
      <c r="Q14" s="109"/>
      <c r="R14" s="109"/>
      <c r="S14" s="109"/>
      <c r="T14" s="109"/>
      <c r="U14" s="109"/>
      <c r="V14" s="109"/>
      <c r="W14" s="109"/>
    </row>
    <row r="15" spans="1:28" s="1" customFormat="1">
      <c r="A15" s="37" t="s">
        <v>478</v>
      </c>
      <c r="B15" s="109"/>
      <c r="C15" s="109"/>
      <c r="D15" s="109"/>
      <c r="E15" s="109"/>
      <c r="F15" s="109"/>
      <c r="G15" s="109"/>
      <c r="H15" s="109"/>
      <c r="I15" s="109"/>
      <c r="J15" s="109"/>
      <c r="K15" s="109"/>
      <c r="L15" s="109"/>
      <c r="M15" s="109"/>
      <c r="N15" s="109"/>
      <c r="O15" s="109"/>
      <c r="P15" s="109"/>
      <c r="Q15" s="109"/>
      <c r="R15" s="109"/>
      <c r="S15" s="109"/>
      <c r="T15" s="124"/>
      <c r="U15" s="36"/>
      <c r="V15" s="109"/>
      <c r="W15" s="426" t="s">
        <v>702</v>
      </c>
      <c r="X15" s="124"/>
      <c r="Y15" s="124"/>
    </row>
    <row r="16" spans="1:28">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row>
    <row r="17" spans="1:25">
      <c r="A17" s="425"/>
      <c r="B17" s="425"/>
      <c r="C17" s="425"/>
      <c r="D17" s="425"/>
      <c r="E17" s="425"/>
      <c r="F17" s="425"/>
      <c r="G17" s="425"/>
      <c r="H17" s="425"/>
      <c r="I17" s="425"/>
      <c r="J17" s="425"/>
      <c r="K17" s="425"/>
      <c r="L17" s="425"/>
      <c r="M17" s="425"/>
      <c r="N17" s="425"/>
      <c r="O17" s="425"/>
      <c r="P17" s="425"/>
      <c r="Q17" s="425"/>
      <c r="R17" s="425"/>
      <c r="S17" s="425"/>
      <c r="T17" s="425"/>
      <c r="U17" s="425"/>
      <c r="V17" s="425"/>
      <c r="W17" s="425"/>
      <c r="X17" s="425"/>
      <c r="Y17" s="425"/>
    </row>
    <row r="18" spans="1:25">
      <c r="A18" s="425"/>
      <c r="B18" s="425"/>
      <c r="C18" s="425"/>
      <c r="D18" s="425"/>
      <c r="E18" s="425"/>
      <c r="F18" s="425"/>
      <c r="G18" s="425"/>
      <c r="H18" s="425"/>
      <c r="I18" s="425"/>
      <c r="J18" s="425"/>
      <c r="K18" s="425"/>
      <c r="L18" s="425"/>
      <c r="M18" s="425"/>
      <c r="N18" s="425"/>
      <c r="O18" s="425"/>
      <c r="P18" s="425"/>
      <c r="Q18" s="425"/>
      <c r="R18" s="425"/>
      <c r="S18" s="425"/>
      <c r="T18" s="425"/>
      <c r="U18" s="425"/>
      <c r="V18" s="425"/>
      <c r="W18" s="425"/>
      <c r="X18" s="425"/>
      <c r="Y18" s="425"/>
    </row>
  </sheetData>
  <mergeCells count="15">
    <mergeCell ref="A2:Q2"/>
    <mergeCell ref="J4:J5"/>
    <mergeCell ref="A4:A5"/>
    <mergeCell ref="B4:B5"/>
    <mergeCell ref="C4:E4"/>
    <mergeCell ref="F4:G4"/>
    <mergeCell ref="H4:I4"/>
    <mergeCell ref="V4:V5"/>
    <mergeCell ref="W4:W5"/>
    <mergeCell ref="K4:K5"/>
    <mergeCell ref="L4:L5"/>
    <mergeCell ref="M4:M5"/>
    <mergeCell ref="N4:S4"/>
    <mergeCell ref="T4:T5"/>
    <mergeCell ref="U4:U5"/>
  </mergeCells>
  <phoneticPr fontId="6" type="noConversion"/>
  <pageMargins left="0.7" right="0.7" top="0.75" bottom="0.75" header="0.3" footer="0.3"/>
  <pageSetup paperSize="9" scale="35"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5DFD-A05B-4FD9-A969-82A0D9A1D52E}">
  <dimension ref="A1:AK15"/>
  <sheetViews>
    <sheetView view="pageBreakPreview" zoomScaleNormal="100" zoomScaleSheetLayoutView="100" workbookViewId="0">
      <selection activeCell="Q14" sqref="Q14"/>
    </sheetView>
  </sheetViews>
  <sheetFormatPr defaultColWidth="11.42578125" defaultRowHeight="13.5"/>
  <cols>
    <col min="1" max="1" width="8.7109375" style="1" customWidth="1"/>
    <col min="2" max="17" width="11.28515625" style="1" customWidth="1"/>
    <col min="18" max="36" width="4.85546875" style="1" customWidth="1"/>
    <col min="37" max="16384" width="11.42578125" style="1"/>
  </cols>
  <sheetData>
    <row r="1" spans="1:37"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37" s="16" customFormat="1" ht="30" customHeight="1">
      <c r="A2" s="501" t="s">
        <v>477</v>
      </c>
      <c r="B2" s="501"/>
      <c r="C2" s="501"/>
      <c r="D2" s="501"/>
      <c r="E2" s="501"/>
      <c r="F2" s="501"/>
      <c r="G2" s="501"/>
      <c r="H2" s="501"/>
      <c r="I2" s="501"/>
      <c r="J2" s="501"/>
      <c r="K2" s="501"/>
      <c r="L2" s="501"/>
      <c r="M2" s="501"/>
      <c r="N2" s="501"/>
      <c r="O2" s="501"/>
      <c r="P2" s="501"/>
      <c r="Q2" s="501"/>
      <c r="R2" s="42"/>
      <c r="S2" s="42"/>
      <c r="T2" s="42"/>
      <c r="U2" s="42"/>
      <c r="V2" s="42"/>
      <c r="W2" s="42"/>
      <c r="X2" s="42"/>
      <c r="Y2" s="42"/>
      <c r="Z2" s="42"/>
      <c r="AA2" s="42"/>
      <c r="AB2" s="42"/>
      <c r="AC2" s="42"/>
      <c r="AD2" s="42"/>
      <c r="AE2" s="42"/>
      <c r="AF2" s="42"/>
      <c r="AG2" s="42"/>
      <c r="AH2" s="42"/>
      <c r="AI2" s="42"/>
      <c r="AJ2" s="42"/>
      <c r="AK2" s="42"/>
    </row>
    <row r="3" spans="1:37" s="111" customFormat="1" ht="12.95" customHeight="1">
      <c r="A3" s="520" t="s">
        <v>476</v>
      </c>
      <c r="B3" s="530"/>
      <c r="C3" s="530"/>
      <c r="D3" s="530"/>
      <c r="E3" s="530"/>
      <c r="F3" s="530"/>
      <c r="G3" s="530"/>
      <c r="H3" s="530"/>
      <c r="I3" s="530"/>
      <c r="J3" s="530"/>
      <c r="K3" s="530"/>
      <c r="L3" s="6"/>
      <c r="M3" s="122"/>
      <c r="N3" s="122"/>
      <c r="O3" s="122"/>
      <c r="P3" s="122"/>
      <c r="Q3" s="306" t="s">
        <v>78</v>
      </c>
      <c r="R3" s="112"/>
      <c r="S3" s="112"/>
      <c r="T3" s="112"/>
      <c r="U3" s="112"/>
      <c r="V3" s="112"/>
      <c r="W3" s="112"/>
      <c r="X3" s="112"/>
      <c r="Y3" s="112"/>
      <c r="Z3" s="112"/>
      <c r="AA3" s="112"/>
      <c r="AB3" s="112"/>
      <c r="AC3" s="112"/>
      <c r="AD3" s="112"/>
      <c r="AE3" s="112"/>
      <c r="AF3" s="112"/>
      <c r="AG3" s="112"/>
      <c r="AH3" s="112"/>
      <c r="AI3" s="121"/>
    </row>
    <row r="4" spans="1:37" s="6" customFormat="1" ht="24.95" customHeight="1">
      <c r="A4" s="531" t="s">
        <v>63</v>
      </c>
      <c r="B4" s="536" t="s">
        <v>475</v>
      </c>
      <c r="C4" s="534"/>
      <c r="D4" s="534"/>
      <c r="E4" s="534"/>
      <c r="F4" s="535"/>
      <c r="G4" s="533" t="s">
        <v>474</v>
      </c>
      <c r="H4" s="534"/>
      <c r="I4" s="534"/>
      <c r="J4" s="534"/>
      <c r="K4" s="534"/>
      <c r="L4" s="534"/>
      <c r="M4" s="534"/>
      <c r="N4" s="534"/>
      <c r="O4" s="534"/>
      <c r="P4" s="534"/>
      <c r="Q4" s="535"/>
      <c r="R4" s="120"/>
      <c r="S4" s="120"/>
      <c r="T4" s="120"/>
      <c r="U4" s="120"/>
      <c r="V4" s="120"/>
      <c r="W4" s="120"/>
      <c r="X4" s="120"/>
      <c r="Y4" s="120"/>
      <c r="Z4" s="120"/>
      <c r="AA4" s="120"/>
      <c r="AB4" s="115"/>
      <c r="AC4" s="115"/>
      <c r="AD4" s="115"/>
      <c r="AE4" s="115"/>
      <c r="AF4" s="115"/>
      <c r="AG4" s="115"/>
      <c r="AH4" s="115"/>
      <c r="AI4" s="115"/>
      <c r="AJ4" s="115"/>
    </row>
    <row r="5" spans="1:37" s="6" customFormat="1" ht="60" customHeight="1" thickBot="1">
      <c r="A5" s="532"/>
      <c r="B5" s="180"/>
      <c r="C5" s="181" t="s">
        <v>473</v>
      </c>
      <c r="D5" s="182" t="s">
        <v>472</v>
      </c>
      <c r="E5" s="182" t="s">
        <v>471</v>
      </c>
      <c r="F5" s="183" t="s">
        <v>470</v>
      </c>
      <c r="G5" s="184"/>
      <c r="H5" s="169" t="s">
        <v>469</v>
      </c>
      <c r="I5" s="185" t="s">
        <v>468</v>
      </c>
      <c r="J5" s="336" t="s">
        <v>467</v>
      </c>
      <c r="K5" s="185" t="s">
        <v>466</v>
      </c>
      <c r="L5" s="344" t="s">
        <v>465</v>
      </c>
      <c r="M5" s="344" t="s">
        <v>464</v>
      </c>
      <c r="N5" s="186" t="s">
        <v>463</v>
      </c>
      <c r="O5" s="187" t="s">
        <v>462</v>
      </c>
      <c r="P5" s="187" t="s">
        <v>461</v>
      </c>
      <c r="Q5" s="182" t="s">
        <v>460</v>
      </c>
      <c r="R5" s="115"/>
      <c r="S5" s="115"/>
      <c r="T5" s="115"/>
      <c r="U5" s="115"/>
      <c r="V5" s="115"/>
      <c r="W5" s="115"/>
      <c r="X5" s="115"/>
      <c r="Y5" s="115"/>
      <c r="Z5" s="115"/>
      <c r="AA5" s="57"/>
      <c r="AB5" s="115"/>
      <c r="AC5" s="115"/>
      <c r="AD5" s="115"/>
      <c r="AE5" s="115"/>
      <c r="AF5" s="115"/>
      <c r="AG5" s="115"/>
      <c r="AH5" s="115"/>
      <c r="AI5" s="115"/>
      <c r="AJ5" s="115"/>
    </row>
    <row r="6" spans="1:37" s="6" customFormat="1" ht="29.25" hidden="1" customHeight="1" thickTop="1">
      <c r="A6" s="240">
        <v>2016</v>
      </c>
      <c r="B6" s="119">
        <v>0</v>
      </c>
      <c r="C6" s="119">
        <v>0</v>
      </c>
      <c r="D6" s="119">
        <v>0</v>
      </c>
      <c r="E6" s="119">
        <v>0</v>
      </c>
      <c r="F6" s="119">
        <v>0</v>
      </c>
      <c r="G6" s="119">
        <v>105</v>
      </c>
      <c r="H6" s="119">
        <v>45</v>
      </c>
      <c r="I6" s="119">
        <v>1</v>
      </c>
      <c r="J6" s="119">
        <v>0</v>
      </c>
      <c r="K6" s="119">
        <v>6</v>
      </c>
      <c r="L6" s="119">
        <v>0</v>
      </c>
      <c r="M6" s="119">
        <v>10</v>
      </c>
      <c r="N6" s="119">
        <v>0</v>
      </c>
      <c r="O6" s="119">
        <v>34</v>
      </c>
      <c r="P6" s="119">
        <v>5</v>
      </c>
      <c r="Q6" s="118">
        <v>4</v>
      </c>
      <c r="R6" s="115"/>
      <c r="S6" s="115"/>
      <c r="T6" s="115"/>
      <c r="U6" s="115"/>
      <c r="V6" s="115"/>
      <c r="W6" s="115"/>
      <c r="X6" s="115"/>
      <c r="Y6" s="115"/>
      <c r="Z6" s="115"/>
      <c r="AA6" s="57"/>
      <c r="AB6" s="115"/>
      <c r="AC6" s="115"/>
      <c r="AD6" s="115"/>
      <c r="AE6" s="115"/>
      <c r="AF6" s="115"/>
      <c r="AG6" s="115"/>
      <c r="AH6" s="115"/>
      <c r="AI6" s="115"/>
      <c r="AJ6" s="115"/>
    </row>
    <row r="7" spans="1:37" s="6" customFormat="1" ht="29.25" hidden="1" customHeight="1">
      <c r="A7" s="240">
        <v>2017</v>
      </c>
      <c r="B7" s="119">
        <v>0</v>
      </c>
      <c r="C7" s="119">
        <v>0</v>
      </c>
      <c r="D7" s="119">
        <v>0</v>
      </c>
      <c r="E7" s="119">
        <v>0</v>
      </c>
      <c r="F7" s="119">
        <v>0</v>
      </c>
      <c r="G7" s="119">
        <v>96</v>
      </c>
      <c r="H7" s="119">
        <v>40</v>
      </c>
      <c r="I7" s="119">
        <v>1</v>
      </c>
      <c r="J7" s="119">
        <v>0</v>
      </c>
      <c r="K7" s="119">
        <v>6</v>
      </c>
      <c r="L7" s="119">
        <v>0</v>
      </c>
      <c r="M7" s="119">
        <v>8</v>
      </c>
      <c r="N7" s="119">
        <v>0</v>
      </c>
      <c r="O7" s="119">
        <v>36</v>
      </c>
      <c r="P7" s="119">
        <v>0</v>
      </c>
      <c r="Q7" s="118">
        <v>5</v>
      </c>
      <c r="R7" s="115"/>
      <c r="S7" s="115"/>
      <c r="T7" s="115"/>
      <c r="U7" s="115"/>
      <c r="V7" s="115"/>
      <c r="W7" s="115"/>
      <c r="X7" s="115"/>
      <c r="Y7" s="115"/>
      <c r="Z7" s="115"/>
      <c r="AA7" s="57"/>
      <c r="AB7" s="115"/>
      <c r="AC7" s="115"/>
      <c r="AD7" s="115"/>
      <c r="AE7" s="115"/>
      <c r="AF7" s="115"/>
      <c r="AG7" s="115"/>
      <c r="AH7" s="115"/>
      <c r="AI7" s="115"/>
      <c r="AJ7" s="115"/>
    </row>
    <row r="8" spans="1:37" s="6" customFormat="1" ht="29.25" hidden="1" customHeight="1" thickTop="1">
      <c r="A8" s="240">
        <v>2018</v>
      </c>
      <c r="B8" s="394">
        <v>0</v>
      </c>
      <c r="C8" s="119">
        <v>0</v>
      </c>
      <c r="D8" s="119">
        <v>0</v>
      </c>
      <c r="E8" s="119">
        <v>0</v>
      </c>
      <c r="F8" s="118">
        <v>0</v>
      </c>
      <c r="G8" s="396">
        <v>105</v>
      </c>
      <c r="H8" s="119">
        <v>45</v>
      </c>
      <c r="I8" s="119">
        <v>1</v>
      </c>
      <c r="J8" s="119">
        <v>0</v>
      </c>
      <c r="K8" s="119">
        <v>7</v>
      </c>
      <c r="L8" s="119">
        <v>0</v>
      </c>
      <c r="M8" s="119">
        <v>8</v>
      </c>
      <c r="N8" s="119">
        <v>0</v>
      </c>
      <c r="O8" s="119">
        <v>38</v>
      </c>
      <c r="P8" s="119">
        <v>0</v>
      </c>
      <c r="Q8" s="118">
        <v>6</v>
      </c>
      <c r="R8" s="115"/>
      <c r="S8" s="115"/>
      <c r="T8" s="115"/>
      <c r="U8" s="115"/>
      <c r="V8" s="115"/>
      <c r="W8" s="115"/>
      <c r="X8" s="115"/>
      <c r="Y8" s="115"/>
      <c r="Z8" s="115"/>
      <c r="AA8" s="57"/>
      <c r="AB8" s="115"/>
      <c r="AC8" s="115"/>
      <c r="AD8" s="115"/>
      <c r="AE8" s="115"/>
      <c r="AF8" s="115"/>
      <c r="AG8" s="115"/>
      <c r="AH8" s="115"/>
      <c r="AI8" s="115"/>
      <c r="AJ8" s="115"/>
    </row>
    <row r="9" spans="1:37" s="6" customFormat="1" ht="29.25" customHeight="1" thickTop="1">
      <c r="A9" s="240">
        <v>2019</v>
      </c>
      <c r="B9" s="394">
        <v>0</v>
      </c>
      <c r="C9" s="119">
        <v>0</v>
      </c>
      <c r="D9" s="119">
        <v>0</v>
      </c>
      <c r="E9" s="119">
        <v>0</v>
      </c>
      <c r="F9" s="118">
        <v>0</v>
      </c>
      <c r="G9" s="396">
        <v>110</v>
      </c>
      <c r="H9" s="119">
        <v>45</v>
      </c>
      <c r="I9" s="119">
        <v>1</v>
      </c>
      <c r="J9" s="119">
        <v>0</v>
      </c>
      <c r="K9" s="119">
        <v>8</v>
      </c>
      <c r="L9" s="119">
        <v>0</v>
      </c>
      <c r="M9" s="119">
        <v>6</v>
      </c>
      <c r="N9" s="119">
        <v>0</v>
      </c>
      <c r="O9" s="119">
        <v>42</v>
      </c>
      <c r="P9" s="119">
        <v>0</v>
      </c>
      <c r="Q9" s="118">
        <v>8</v>
      </c>
      <c r="R9" s="115"/>
      <c r="S9" s="115"/>
      <c r="T9" s="115"/>
      <c r="U9" s="115"/>
      <c r="V9" s="115"/>
      <c r="W9" s="115"/>
      <c r="X9" s="115"/>
      <c r="Y9" s="115"/>
      <c r="Z9" s="115"/>
      <c r="AA9" s="57"/>
      <c r="AB9" s="115"/>
      <c r="AC9" s="115"/>
      <c r="AD9" s="115"/>
      <c r="AE9" s="115"/>
      <c r="AF9" s="115"/>
      <c r="AG9" s="115"/>
      <c r="AH9" s="115"/>
      <c r="AI9" s="115"/>
      <c r="AJ9" s="115"/>
    </row>
    <row r="10" spans="1:37" s="6" customFormat="1" ht="29.25" customHeight="1">
      <c r="A10" s="240">
        <v>2020</v>
      </c>
      <c r="B10" s="394">
        <v>0</v>
      </c>
      <c r="C10" s="119">
        <v>0</v>
      </c>
      <c r="D10" s="119">
        <v>0</v>
      </c>
      <c r="E10" s="119">
        <v>0</v>
      </c>
      <c r="F10" s="118">
        <v>0</v>
      </c>
      <c r="G10" s="396">
        <v>129</v>
      </c>
      <c r="H10" s="119">
        <v>47</v>
      </c>
      <c r="I10" s="119">
        <v>2</v>
      </c>
      <c r="J10" s="119">
        <v>0</v>
      </c>
      <c r="K10" s="119">
        <v>9</v>
      </c>
      <c r="L10" s="119">
        <v>0</v>
      </c>
      <c r="M10" s="119">
        <v>6</v>
      </c>
      <c r="N10" s="119">
        <v>0</v>
      </c>
      <c r="O10" s="119">
        <v>56</v>
      </c>
      <c r="P10" s="119">
        <v>0</v>
      </c>
      <c r="Q10" s="118">
        <v>9</v>
      </c>
      <c r="R10" s="115"/>
      <c r="S10" s="115"/>
      <c r="T10" s="115"/>
      <c r="U10" s="115"/>
      <c r="V10" s="115"/>
      <c r="W10" s="115"/>
      <c r="X10" s="115"/>
      <c r="Y10" s="115"/>
      <c r="Z10" s="115"/>
      <c r="AA10" s="57"/>
      <c r="AB10" s="115"/>
      <c r="AC10" s="115"/>
      <c r="AD10" s="115"/>
      <c r="AE10" s="115"/>
      <c r="AF10" s="115"/>
      <c r="AG10" s="115"/>
      <c r="AH10" s="115"/>
      <c r="AI10" s="115"/>
      <c r="AJ10" s="115"/>
    </row>
    <row r="11" spans="1:37" s="6" customFormat="1" ht="29.25" customHeight="1">
      <c r="A11" s="240">
        <v>2021</v>
      </c>
      <c r="B11" s="394">
        <v>0</v>
      </c>
      <c r="C11" s="119">
        <v>0</v>
      </c>
      <c r="D11" s="119">
        <v>0</v>
      </c>
      <c r="E11" s="119">
        <v>0</v>
      </c>
      <c r="F11" s="118">
        <v>0</v>
      </c>
      <c r="G11" s="396">
        <v>177</v>
      </c>
      <c r="H11" s="119">
        <v>53</v>
      </c>
      <c r="I11" s="119">
        <v>2</v>
      </c>
      <c r="J11" s="119" t="s">
        <v>2</v>
      </c>
      <c r="K11" s="119">
        <v>14</v>
      </c>
      <c r="L11" s="119" t="s">
        <v>2</v>
      </c>
      <c r="M11" s="119">
        <v>6</v>
      </c>
      <c r="N11" s="119" t="s">
        <v>2</v>
      </c>
      <c r="O11" s="119">
        <v>94</v>
      </c>
      <c r="P11" s="119" t="s">
        <v>2</v>
      </c>
      <c r="Q11" s="118">
        <v>8</v>
      </c>
      <c r="R11" s="115"/>
      <c r="S11" s="115"/>
      <c r="T11" s="115"/>
      <c r="U11" s="115"/>
      <c r="V11" s="115"/>
      <c r="W11" s="115"/>
      <c r="X11" s="115"/>
      <c r="Y11" s="115"/>
      <c r="Z11" s="115"/>
      <c r="AA11" s="57"/>
      <c r="AB11" s="115"/>
      <c r="AC11" s="115"/>
      <c r="AD11" s="115"/>
      <c r="AE11" s="115"/>
      <c r="AF11" s="115"/>
      <c r="AG11" s="115"/>
      <c r="AH11" s="115"/>
      <c r="AI11" s="115"/>
      <c r="AJ11" s="115"/>
    </row>
    <row r="12" spans="1:37" s="6" customFormat="1" ht="29.25" customHeight="1">
      <c r="A12" s="240">
        <v>2022</v>
      </c>
      <c r="B12" s="394">
        <v>0</v>
      </c>
      <c r="C12" s="119">
        <v>0</v>
      </c>
      <c r="D12" s="119">
        <v>0</v>
      </c>
      <c r="E12" s="119">
        <v>0</v>
      </c>
      <c r="F12" s="118">
        <v>0</v>
      </c>
      <c r="G12" s="396">
        <v>258</v>
      </c>
      <c r="H12" s="119">
        <v>53</v>
      </c>
      <c r="I12" s="119">
        <v>2</v>
      </c>
      <c r="J12" s="119">
        <v>0</v>
      </c>
      <c r="K12" s="119">
        <v>15</v>
      </c>
      <c r="L12" s="119">
        <v>0</v>
      </c>
      <c r="M12" s="119">
        <v>6</v>
      </c>
      <c r="N12" s="119">
        <v>0</v>
      </c>
      <c r="O12" s="119">
        <v>161</v>
      </c>
      <c r="P12" s="119">
        <v>13</v>
      </c>
      <c r="Q12" s="118">
        <v>8</v>
      </c>
      <c r="R12" s="115"/>
      <c r="S12" s="115"/>
      <c r="T12" s="115"/>
      <c r="U12" s="115"/>
      <c r="V12" s="115"/>
      <c r="W12" s="115"/>
      <c r="X12" s="115"/>
      <c r="Y12" s="115"/>
      <c r="Z12" s="115"/>
      <c r="AA12" s="57"/>
      <c r="AB12" s="115"/>
      <c r="AC12" s="115"/>
      <c r="AD12" s="115"/>
      <c r="AE12" s="115"/>
      <c r="AF12" s="115"/>
      <c r="AG12" s="115"/>
      <c r="AH12" s="115"/>
      <c r="AI12" s="115"/>
      <c r="AJ12" s="115"/>
    </row>
    <row r="13" spans="1:37" s="115" customFormat="1" ht="29.25" customHeight="1">
      <c r="A13" s="237">
        <v>2023</v>
      </c>
      <c r="B13" s="395">
        <v>0</v>
      </c>
      <c r="C13" s="117">
        <v>0</v>
      </c>
      <c r="D13" s="117">
        <v>0</v>
      </c>
      <c r="E13" s="117">
        <v>0</v>
      </c>
      <c r="F13" s="116">
        <v>0</v>
      </c>
      <c r="G13" s="397">
        <v>280</v>
      </c>
      <c r="H13" s="117">
        <v>50</v>
      </c>
      <c r="I13" s="117">
        <v>2</v>
      </c>
      <c r="J13" s="117">
        <v>0</v>
      </c>
      <c r="K13" s="117">
        <v>16</v>
      </c>
      <c r="L13" s="117">
        <v>0</v>
      </c>
      <c r="M13" s="117">
        <v>6</v>
      </c>
      <c r="N13" s="117">
        <v>0</v>
      </c>
      <c r="O13" s="117">
        <v>185</v>
      </c>
      <c r="P13" s="117">
        <v>14</v>
      </c>
      <c r="Q13" s="116">
        <v>7</v>
      </c>
      <c r="AA13" s="57"/>
    </row>
    <row r="14" spans="1:37" s="111" customFormat="1" ht="12.95" customHeight="1">
      <c r="A14" s="4" t="s">
        <v>762</v>
      </c>
      <c r="B14" s="398"/>
      <c r="C14" s="398"/>
      <c r="D14" s="398"/>
      <c r="E14" s="398"/>
      <c r="F14" s="398"/>
      <c r="G14" s="398"/>
      <c r="H14" s="398"/>
      <c r="I14" s="398"/>
      <c r="J14" s="398"/>
      <c r="K14" s="398"/>
      <c r="L14" s="6"/>
      <c r="M14" s="113"/>
      <c r="N14" s="113"/>
      <c r="O14" s="113"/>
      <c r="P14" s="113"/>
      <c r="Q14" s="3" t="s">
        <v>761</v>
      </c>
      <c r="R14" s="112"/>
      <c r="S14" s="112"/>
      <c r="T14" s="112"/>
      <c r="U14" s="112"/>
      <c r="V14" s="112"/>
      <c r="W14" s="112"/>
      <c r="X14" s="112"/>
      <c r="Y14" s="112"/>
      <c r="Z14" s="112"/>
      <c r="AA14" s="112"/>
      <c r="AB14" s="112"/>
      <c r="AC14" s="112"/>
      <c r="AD14" s="112"/>
      <c r="AE14" s="112"/>
      <c r="AF14" s="112"/>
      <c r="AG14" s="112"/>
      <c r="AH14" s="112"/>
      <c r="AI14" s="112"/>
    </row>
    <row r="15" spans="1:37" s="111" customFormat="1" ht="12.95" customHeight="1"/>
  </sheetData>
  <mergeCells count="5">
    <mergeCell ref="A2:Q2"/>
    <mergeCell ref="A3:K3"/>
    <mergeCell ref="A4:A5"/>
    <mergeCell ref="G4:Q4"/>
    <mergeCell ref="B4:F4"/>
  </mergeCells>
  <phoneticPr fontId="6" type="noConversion"/>
  <printOptions horizontalCentered="1"/>
  <pageMargins left="0.78740157480314965" right="0.78740157480314965" top="0.98425196850393704" bottom="0.98425196850393704" header="0" footer="0.59055118110236227"/>
  <pageSetup paperSize="9" scale="76" firstPageNumber="136"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CCAE-191B-4693-9057-478A3312925C}">
  <dimension ref="A1:AP16"/>
  <sheetViews>
    <sheetView view="pageBreakPreview" zoomScaleNormal="100" zoomScaleSheetLayoutView="100" workbookViewId="0">
      <selection activeCell="V14" sqref="V14"/>
    </sheetView>
  </sheetViews>
  <sheetFormatPr defaultColWidth="11.42578125" defaultRowHeight="13.5"/>
  <cols>
    <col min="1" max="1" width="8.7109375" style="1" customWidth="1"/>
    <col min="2" max="2" width="11.28515625" style="1" customWidth="1"/>
    <col min="3" max="3" width="8.7109375" style="1" customWidth="1"/>
    <col min="4" max="10" width="12.28515625" style="1" customWidth="1"/>
    <col min="11" max="11" width="11.28515625" style="1" customWidth="1"/>
    <col min="12" max="14" width="12.28515625" style="1" customWidth="1"/>
    <col min="15" max="15" width="8.7109375" style="1" customWidth="1"/>
    <col min="16" max="19" width="12.28515625" style="1" customWidth="1"/>
    <col min="20" max="20" width="8.7109375" style="1" customWidth="1"/>
    <col min="21" max="22" width="12.28515625" style="1" customWidth="1"/>
    <col min="23" max="41" width="4.85546875" style="1" customWidth="1"/>
    <col min="42" max="16384" width="11.42578125" style="1"/>
  </cols>
  <sheetData>
    <row r="1" spans="1:42"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42" s="16" customFormat="1" ht="30" customHeight="1">
      <c r="A2" s="501" t="s">
        <v>503</v>
      </c>
      <c r="B2" s="501"/>
      <c r="C2" s="501"/>
      <c r="D2" s="501"/>
      <c r="E2" s="501"/>
      <c r="F2" s="501"/>
      <c r="G2" s="501"/>
      <c r="H2" s="501"/>
      <c r="I2" s="501"/>
      <c r="J2" s="501"/>
      <c r="K2" s="501"/>
      <c r="L2" s="501"/>
      <c r="M2" s="501"/>
      <c r="N2" s="501"/>
      <c r="O2" s="501"/>
      <c r="P2" s="501"/>
      <c r="Q2" s="501"/>
      <c r="R2" s="501"/>
      <c r="S2" s="501"/>
      <c r="T2" s="501"/>
      <c r="U2" s="501"/>
      <c r="V2" s="501"/>
      <c r="W2" s="42"/>
      <c r="X2" s="42"/>
      <c r="Y2" s="42"/>
      <c r="Z2" s="42"/>
      <c r="AA2" s="42"/>
      <c r="AB2" s="42"/>
      <c r="AC2" s="42"/>
      <c r="AD2" s="42"/>
      <c r="AE2" s="42"/>
      <c r="AF2" s="42"/>
      <c r="AG2" s="42"/>
      <c r="AH2" s="42"/>
      <c r="AI2" s="42"/>
      <c r="AJ2" s="42"/>
      <c r="AK2" s="42"/>
      <c r="AL2" s="42"/>
      <c r="AM2" s="42"/>
      <c r="AN2" s="42"/>
      <c r="AO2" s="42"/>
      <c r="AP2" s="42"/>
    </row>
    <row r="3" spans="1:42" s="111" customFormat="1" ht="12.95" customHeight="1">
      <c r="A3" s="13" t="s">
        <v>476</v>
      </c>
      <c r="B3" s="13"/>
      <c r="C3" s="13"/>
      <c r="D3" s="13"/>
      <c r="E3" s="13"/>
      <c r="F3" s="13"/>
      <c r="G3" s="13"/>
      <c r="H3" s="13"/>
      <c r="I3" s="13"/>
      <c r="J3" s="13"/>
      <c r="K3" s="13"/>
      <c r="L3" s="13"/>
      <c r="M3" s="13"/>
      <c r="N3" s="13"/>
      <c r="P3" s="13"/>
      <c r="Q3" s="13"/>
      <c r="R3" s="13"/>
      <c r="S3" s="13"/>
      <c r="T3" s="13"/>
      <c r="U3" s="13"/>
      <c r="V3" s="12" t="s">
        <v>78</v>
      </c>
      <c r="W3" s="112"/>
      <c r="X3" s="112"/>
      <c r="Y3" s="112"/>
      <c r="Z3" s="112"/>
      <c r="AA3" s="112"/>
      <c r="AB3" s="112"/>
      <c r="AC3" s="112"/>
      <c r="AD3" s="112"/>
      <c r="AE3" s="112"/>
      <c r="AF3" s="112"/>
      <c r="AG3" s="112"/>
      <c r="AH3" s="112"/>
      <c r="AI3" s="112"/>
      <c r="AJ3" s="112"/>
      <c r="AK3" s="112"/>
      <c r="AL3" s="112"/>
      <c r="AM3" s="112"/>
      <c r="AN3" s="121"/>
    </row>
    <row r="4" spans="1:42" ht="35.450000000000003" customHeight="1">
      <c r="A4" s="539" t="s">
        <v>457</v>
      </c>
      <c r="B4" s="537" t="s">
        <v>502</v>
      </c>
      <c r="C4" s="542"/>
      <c r="D4" s="542"/>
      <c r="E4" s="542"/>
      <c r="F4" s="542"/>
      <c r="G4" s="542"/>
      <c r="H4" s="542"/>
      <c r="I4" s="542"/>
      <c r="J4" s="542"/>
      <c r="K4" s="542"/>
      <c r="L4" s="542"/>
      <c r="M4" s="542"/>
      <c r="N4" s="542"/>
      <c r="O4" s="542"/>
      <c r="P4" s="542"/>
      <c r="Q4" s="542"/>
      <c r="R4" s="542"/>
      <c r="S4" s="543"/>
      <c r="T4" s="544" t="s">
        <v>501</v>
      </c>
      <c r="U4" s="542"/>
      <c r="V4" s="543"/>
      <c r="W4" s="128"/>
      <c r="X4" s="128"/>
      <c r="Y4" s="124"/>
      <c r="Z4" s="124"/>
      <c r="AA4" s="124"/>
      <c r="AB4" s="124"/>
      <c r="AC4" s="124"/>
      <c r="AD4" s="124"/>
      <c r="AE4" s="124"/>
      <c r="AF4" s="124"/>
      <c r="AG4" s="124"/>
      <c r="AH4" s="124"/>
      <c r="AI4" s="124"/>
      <c r="AJ4" s="124"/>
      <c r="AK4" s="124"/>
      <c r="AL4" s="124"/>
      <c r="AM4" s="128"/>
      <c r="AN4" s="128"/>
      <c r="AO4" s="128"/>
    </row>
    <row r="5" spans="1:42" ht="60" customHeight="1">
      <c r="A5" s="540"/>
      <c r="B5" s="545" t="s">
        <v>500</v>
      </c>
      <c r="C5" s="528" t="s">
        <v>499</v>
      </c>
      <c r="D5" s="537"/>
      <c r="E5" s="537"/>
      <c r="F5" s="537"/>
      <c r="G5" s="537"/>
      <c r="H5" s="537"/>
      <c r="I5" s="538"/>
      <c r="J5" s="522" t="s">
        <v>498</v>
      </c>
      <c r="K5" s="528" t="s">
        <v>497</v>
      </c>
      <c r="L5" s="537"/>
      <c r="M5" s="537"/>
      <c r="N5" s="538"/>
      <c r="O5" s="528" t="s">
        <v>496</v>
      </c>
      <c r="P5" s="537"/>
      <c r="Q5" s="537"/>
      <c r="R5" s="537"/>
      <c r="S5" s="538"/>
      <c r="T5" s="528" t="s">
        <v>495</v>
      </c>
      <c r="U5" s="537"/>
      <c r="V5" s="538"/>
      <c r="W5" s="57"/>
      <c r="X5" s="57"/>
      <c r="Y5" s="124"/>
      <c r="Z5" s="124"/>
      <c r="AA5" s="124"/>
      <c r="AB5" s="124"/>
      <c r="AC5" s="124"/>
      <c r="AD5" s="124"/>
      <c r="AE5" s="124"/>
      <c r="AF5" s="124"/>
      <c r="AG5" s="124"/>
      <c r="AH5" s="124"/>
      <c r="AI5" s="124"/>
      <c r="AJ5" s="124"/>
      <c r="AK5" s="124"/>
      <c r="AL5" s="124"/>
      <c r="AM5" s="57"/>
      <c r="AN5" s="57"/>
      <c r="AO5" s="57"/>
    </row>
    <row r="6" spans="1:42" ht="135" customHeight="1" thickBot="1">
      <c r="A6" s="541"/>
      <c r="B6" s="546"/>
      <c r="C6" s="188"/>
      <c r="D6" s="349" t="s">
        <v>494</v>
      </c>
      <c r="E6" s="336" t="s">
        <v>493</v>
      </c>
      <c r="F6" s="336" t="s">
        <v>492</v>
      </c>
      <c r="G6" s="336" t="s">
        <v>491</v>
      </c>
      <c r="H6" s="336" t="s">
        <v>490</v>
      </c>
      <c r="I6" s="336" t="s">
        <v>489</v>
      </c>
      <c r="J6" s="547"/>
      <c r="K6" s="189"/>
      <c r="L6" s="349" t="s">
        <v>488</v>
      </c>
      <c r="M6" s="336" t="s">
        <v>487</v>
      </c>
      <c r="N6" s="344" t="s">
        <v>486</v>
      </c>
      <c r="O6" s="190"/>
      <c r="P6" s="349" t="s">
        <v>485</v>
      </c>
      <c r="Q6" s="336" t="s">
        <v>484</v>
      </c>
      <c r="R6" s="336" t="s">
        <v>483</v>
      </c>
      <c r="S6" s="344" t="s">
        <v>482</v>
      </c>
      <c r="T6" s="189"/>
      <c r="U6" s="349" t="s">
        <v>481</v>
      </c>
      <c r="V6" s="336" t="s">
        <v>480</v>
      </c>
      <c r="W6" s="57"/>
      <c r="X6" s="124"/>
      <c r="Y6" s="124"/>
      <c r="Z6" s="124"/>
      <c r="AA6" s="124"/>
      <c r="AB6" s="124"/>
      <c r="AC6" s="124"/>
      <c r="AD6" s="124"/>
      <c r="AE6" s="124"/>
      <c r="AF6" s="124"/>
      <c r="AG6" s="124"/>
      <c r="AH6" s="124"/>
      <c r="AI6" s="124"/>
      <c r="AJ6" s="124"/>
      <c r="AK6" s="124"/>
      <c r="AL6" s="124"/>
      <c r="AM6" s="57"/>
      <c r="AN6" s="57"/>
      <c r="AO6" s="57"/>
    </row>
    <row r="7" spans="1:42" ht="27" hidden="1" customHeight="1" thickTop="1">
      <c r="A7" s="338">
        <v>2016</v>
      </c>
      <c r="B7" s="11">
        <v>2176</v>
      </c>
      <c r="C7" s="11">
        <v>1404</v>
      </c>
      <c r="D7" s="11">
        <v>117</v>
      </c>
      <c r="E7" s="11">
        <v>1265</v>
      </c>
      <c r="F7" s="11">
        <v>33</v>
      </c>
      <c r="G7" s="11">
        <v>26</v>
      </c>
      <c r="H7" s="11">
        <v>56</v>
      </c>
      <c r="I7" s="11">
        <v>24</v>
      </c>
      <c r="J7" s="11">
        <v>148</v>
      </c>
      <c r="K7" s="11">
        <v>340</v>
      </c>
      <c r="L7" s="11">
        <v>131</v>
      </c>
      <c r="M7" s="11">
        <v>205</v>
      </c>
      <c r="N7" s="11">
        <v>4</v>
      </c>
      <c r="O7" s="11">
        <v>203</v>
      </c>
      <c r="P7" s="11">
        <v>16</v>
      </c>
      <c r="Q7" s="11">
        <v>179</v>
      </c>
      <c r="R7" s="11">
        <v>5</v>
      </c>
      <c r="S7" s="11">
        <v>3</v>
      </c>
      <c r="T7" s="11">
        <v>81</v>
      </c>
      <c r="U7" s="11" t="s">
        <v>2</v>
      </c>
      <c r="V7" s="127">
        <v>81</v>
      </c>
      <c r="W7" s="57"/>
      <c r="X7" s="124"/>
      <c r="Y7" s="124"/>
      <c r="Z7" s="124"/>
      <c r="AA7" s="124"/>
      <c r="AB7" s="124"/>
      <c r="AC7" s="124"/>
      <c r="AD7" s="124"/>
      <c r="AE7" s="124"/>
      <c r="AF7" s="124"/>
      <c r="AG7" s="124"/>
      <c r="AH7" s="124"/>
      <c r="AI7" s="124"/>
      <c r="AJ7" s="124"/>
      <c r="AK7" s="124"/>
      <c r="AL7" s="124"/>
      <c r="AM7" s="57"/>
      <c r="AN7" s="57"/>
      <c r="AO7" s="57"/>
    </row>
    <row r="8" spans="1:42" ht="27" hidden="1" customHeight="1">
      <c r="A8" s="338">
        <v>2017</v>
      </c>
      <c r="B8" s="11">
        <v>2342</v>
      </c>
      <c r="C8" s="11">
        <v>1522</v>
      </c>
      <c r="D8" s="11">
        <v>212</v>
      </c>
      <c r="E8" s="11">
        <v>1374</v>
      </c>
      <c r="F8" s="11">
        <v>36</v>
      </c>
      <c r="G8" s="11">
        <v>26</v>
      </c>
      <c r="H8" s="11">
        <v>62</v>
      </c>
      <c r="I8" s="11">
        <v>24</v>
      </c>
      <c r="J8" s="11">
        <v>162</v>
      </c>
      <c r="K8" s="11">
        <v>351</v>
      </c>
      <c r="L8" s="11">
        <v>138</v>
      </c>
      <c r="M8" s="11">
        <v>209</v>
      </c>
      <c r="N8" s="11">
        <v>4</v>
      </c>
      <c r="O8" s="11">
        <v>220</v>
      </c>
      <c r="P8" s="11">
        <v>17</v>
      </c>
      <c r="Q8" s="11">
        <v>195</v>
      </c>
      <c r="R8" s="11">
        <v>5</v>
      </c>
      <c r="S8" s="11">
        <v>3</v>
      </c>
      <c r="T8" s="11">
        <v>87</v>
      </c>
      <c r="U8" s="11" t="s">
        <v>2</v>
      </c>
      <c r="V8" s="127">
        <v>87</v>
      </c>
      <c r="W8" s="57"/>
      <c r="X8" s="124"/>
      <c r="Y8" s="124"/>
      <c r="Z8" s="124"/>
      <c r="AA8" s="124"/>
      <c r="AB8" s="124"/>
      <c r="AC8" s="124"/>
      <c r="AD8" s="124"/>
      <c r="AE8" s="124"/>
      <c r="AF8" s="124"/>
      <c r="AG8" s="124"/>
      <c r="AH8" s="124"/>
      <c r="AI8" s="124"/>
      <c r="AJ8" s="124"/>
      <c r="AK8" s="124"/>
      <c r="AL8" s="124"/>
      <c r="AM8" s="57"/>
      <c r="AN8" s="57"/>
      <c r="AO8" s="57"/>
    </row>
    <row r="9" spans="1:42" ht="27" hidden="1" customHeight="1" thickTop="1">
      <c r="A9" s="240">
        <v>2018</v>
      </c>
      <c r="B9" s="399">
        <v>2672</v>
      </c>
      <c r="C9" s="11">
        <v>1806</v>
      </c>
      <c r="D9" s="11">
        <v>232</v>
      </c>
      <c r="E9" s="11">
        <v>1427</v>
      </c>
      <c r="F9" s="11">
        <v>36</v>
      </c>
      <c r="G9" s="11">
        <v>26</v>
      </c>
      <c r="H9" s="11">
        <v>62</v>
      </c>
      <c r="I9" s="353">
        <v>23</v>
      </c>
      <c r="J9" s="353">
        <v>164</v>
      </c>
      <c r="K9" s="11">
        <v>371</v>
      </c>
      <c r="L9" s="11">
        <v>141</v>
      </c>
      <c r="M9" s="11">
        <v>226</v>
      </c>
      <c r="N9" s="353">
        <v>4</v>
      </c>
      <c r="O9" s="353">
        <v>233</v>
      </c>
      <c r="P9" s="11">
        <v>18</v>
      </c>
      <c r="Q9" s="11">
        <v>207</v>
      </c>
      <c r="R9" s="11">
        <v>5</v>
      </c>
      <c r="S9" s="127">
        <v>3</v>
      </c>
      <c r="T9" s="353">
        <v>98</v>
      </c>
      <c r="U9" s="11" t="s">
        <v>2</v>
      </c>
      <c r="V9" s="127">
        <v>98</v>
      </c>
      <c r="W9" s="57"/>
      <c r="X9" s="57"/>
      <c r="Y9" s="57"/>
      <c r="Z9" s="57"/>
      <c r="AA9" s="57"/>
      <c r="AB9" s="57"/>
      <c r="AC9" s="57"/>
      <c r="AD9" s="57"/>
      <c r="AE9" s="57"/>
      <c r="AF9" s="57"/>
      <c r="AG9" s="57"/>
      <c r="AH9" s="57"/>
      <c r="AI9" s="57"/>
      <c r="AJ9" s="57"/>
      <c r="AK9" s="57"/>
      <c r="AL9" s="57"/>
      <c r="AM9" s="57"/>
      <c r="AN9" s="57"/>
      <c r="AO9" s="57"/>
    </row>
    <row r="10" spans="1:42" ht="27" customHeight="1" thickTop="1">
      <c r="A10" s="338">
        <v>2019</v>
      </c>
      <c r="B10" s="399">
        <v>2774</v>
      </c>
      <c r="C10" s="11">
        <v>1872</v>
      </c>
      <c r="D10" s="11">
        <v>277</v>
      </c>
      <c r="E10" s="11">
        <v>1438</v>
      </c>
      <c r="F10" s="11">
        <v>43</v>
      </c>
      <c r="G10" s="11">
        <v>26</v>
      </c>
      <c r="H10" s="11">
        <v>62</v>
      </c>
      <c r="I10" s="353">
        <v>26</v>
      </c>
      <c r="J10" s="353">
        <v>169</v>
      </c>
      <c r="K10" s="11">
        <v>378</v>
      </c>
      <c r="L10" s="11">
        <v>146</v>
      </c>
      <c r="M10" s="11">
        <v>228</v>
      </c>
      <c r="N10" s="353">
        <v>4</v>
      </c>
      <c r="O10" s="353">
        <v>258</v>
      </c>
      <c r="P10" s="11">
        <v>17</v>
      </c>
      <c r="Q10" s="11">
        <v>233</v>
      </c>
      <c r="R10" s="11">
        <v>5</v>
      </c>
      <c r="S10" s="127">
        <v>3</v>
      </c>
      <c r="T10" s="353">
        <v>97</v>
      </c>
      <c r="U10" s="11">
        <v>0</v>
      </c>
      <c r="V10" s="127">
        <v>97</v>
      </c>
      <c r="W10" s="57"/>
      <c r="X10" s="124"/>
      <c r="Y10" s="124"/>
      <c r="Z10" s="124"/>
      <c r="AA10" s="124"/>
      <c r="AB10" s="124"/>
      <c r="AC10" s="124"/>
      <c r="AD10" s="124"/>
      <c r="AE10" s="124"/>
      <c r="AF10" s="124"/>
      <c r="AG10" s="124"/>
      <c r="AH10" s="124"/>
      <c r="AI10" s="124"/>
      <c r="AJ10" s="124"/>
      <c r="AK10" s="124"/>
      <c r="AL10" s="124"/>
      <c r="AM10" s="57"/>
      <c r="AN10" s="57"/>
      <c r="AO10" s="57"/>
    </row>
    <row r="11" spans="1:42" ht="27" customHeight="1">
      <c r="A11" s="338">
        <v>2020</v>
      </c>
      <c r="B11" s="399">
        <v>2819</v>
      </c>
      <c r="C11" s="11">
        <v>1891</v>
      </c>
      <c r="D11" s="11">
        <v>300</v>
      </c>
      <c r="E11" s="11">
        <v>1440</v>
      </c>
      <c r="F11" s="11">
        <v>43</v>
      </c>
      <c r="G11" s="11">
        <v>25</v>
      </c>
      <c r="H11" s="11">
        <v>60</v>
      </c>
      <c r="I11" s="353">
        <v>23</v>
      </c>
      <c r="J11" s="353">
        <v>163</v>
      </c>
      <c r="K11" s="11">
        <v>395</v>
      </c>
      <c r="L11" s="11">
        <v>149</v>
      </c>
      <c r="M11" s="11">
        <v>242</v>
      </c>
      <c r="N11" s="353">
        <v>4</v>
      </c>
      <c r="O11" s="353">
        <v>266</v>
      </c>
      <c r="P11" s="11">
        <v>17</v>
      </c>
      <c r="Q11" s="11">
        <v>242</v>
      </c>
      <c r="R11" s="11">
        <v>5</v>
      </c>
      <c r="S11" s="127">
        <v>2</v>
      </c>
      <c r="T11" s="353">
        <v>104</v>
      </c>
      <c r="U11" s="11">
        <v>0</v>
      </c>
      <c r="V11" s="127">
        <v>104</v>
      </c>
      <c r="W11" s="57"/>
      <c r="X11" s="124"/>
      <c r="Y11" s="124"/>
      <c r="Z11" s="124"/>
      <c r="AA11" s="124"/>
      <c r="AB11" s="124"/>
      <c r="AC11" s="124"/>
      <c r="AD11" s="124"/>
      <c r="AE11" s="124"/>
      <c r="AF11" s="124"/>
      <c r="AG11" s="124"/>
      <c r="AH11" s="124"/>
      <c r="AI11" s="124"/>
      <c r="AJ11" s="124"/>
      <c r="AK11" s="124"/>
      <c r="AL11" s="124"/>
      <c r="AM11" s="57"/>
      <c r="AN11" s="57"/>
      <c r="AO11" s="57"/>
    </row>
    <row r="12" spans="1:42" ht="27" customHeight="1">
      <c r="A12" s="240">
        <v>2021</v>
      </c>
      <c r="B12" s="399">
        <v>2970</v>
      </c>
      <c r="C12" s="11">
        <v>1959</v>
      </c>
      <c r="D12" s="11">
        <v>340</v>
      </c>
      <c r="E12" s="11">
        <v>1462</v>
      </c>
      <c r="F12" s="11">
        <v>46</v>
      </c>
      <c r="G12" s="11">
        <v>25</v>
      </c>
      <c r="H12" s="11">
        <v>59</v>
      </c>
      <c r="I12" s="353">
        <v>27</v>
      </c>
      <c r="J12" s="353">
        <v>165</v>
      </c>
      <c r="K12" s="11">
        <v>443</v>
      </c>
      <c r="L12" s="11">
        <v>158</v>
      </c>
      <c r="M12" s="11">
        <v>281</v>
      </c>
      <c r="N12" s="353">
        <v>4</v>
      </c>
      <c r="O12" s="353">
        <v>281</v>
      </c>
      <c r="P12" s="11">
        <v>16</v>
      </c>
      <c r="Q12" s="11">
        <v>259</v>
      </c>
      <c r="R12" s="11">
        <v>5</v>
      </c>
      <c r="S12" s="127">
        <v>1</v>
      </c>
      <c r="T12" s="353">
        <v>122</v>
      </c>
      <c r="U12" s="11">
        <v>0</v>
      </c>
      <c r="V12" s="127">
        <v>122</v>
      </c>
      <c r="W12" s="57"/>
      <c r="X12" s="57"/>
      <c r="Y12" s="57"/>
      <c r="Z12" s="57"/>
      <c r="AA12" s="57"/>
      <c r="AB12" s="57"/>
      <c r="AC12" s="57"/>
      <c r="AD12" s="57"/>
      <c r="AE12" s="57"/>
      <c r="AF12" s="57"/>
      <c r="AG12" s="57"/>
      <c r="AH12" s="57"/>
      <c r="AI12" s="57"/>
      <c r="AJ12" s="57"/>
      <c r="AK12" s="57"/>
      <c r="AL12" s="57"/>
      <c r="AM12" s="57"/>
      <c r="AN12" s="57"/>
      <c r="AO12" s="57"/>
    </row>
    <row r="13" spans="1:42" s="124" customFormat="1" ht="27" customHeight="1">
      <c r="A13" s="431">
        <v>2022</v>
      </c>
      <c r="B13" s="399">
        <v>3459</v>
      </c>
      <c r="C13" s="11">
        <v>2250</v>
      </c>
      <c r="D13" s="11">
        <v>402</v>
      </c>
      <c r="E13" s="11">
        <v>1679</v>
      </c>
      <c r="F13" s="11">
        <v>52</v>
      </c>
      <c r="G13" s="11">
        <v>27</v>
      </c>
      <c r="H13" s="11">
        <v>60</v>
      </c>
      <c r="I13" s="353">
        <v>30</v>
      </c>
      <c r="J13" s="353">
        <v>171</v>
      </c>
      <c r="K13" s="11">
        <v>533</v>
      </c>
      <c r="L13" s="11">
        <v>191</v>
      </c>
      <c r="M13" s="11">
        <v>338</v>
      </c>
      <c r="N13" s="353">
        <v>4</v>
      </c>
      <c r="O13" s="353">
        <v>320</v>
      </c>
      <c r="P13" s="11">
        <v>14</v>
      </c>
      <c r="Q13" s="11">
        <v>299</v>
      </c>
      <c r="R13" s="11">
        <v>5</v>
      </c>
      <c r="S13" s="127">
        <v>2</v>
      </c>
      <c r="T13" s="353">
        <v>185</v>
      </c>
      <c r="U13" s="11">
        <v>0</v>
      </c>
      <c r="V13" s="127">
        <v>185</v>
      </c>
      <c r="W13" s="57"/>
      <c r="AM13" s="57"/>
      <c r="AN13" s="57"/>
      <c r="AO13" s="57"/>
    </row>
    <row r="14" spans="1:42" ht="27" customHeight="1">
      <c r="A14" s="236">
        <v>2023</v>
      </c>
      <c r="B14" s="400">
        <v>3581</v>
      </c>
      <c r="C14" s="126">
        <v>2319</v>
      </c>
      <c r="D14" s="126">
        <v>424</v>
      </c>
      <c r="E14" s="126">
        <v>1725</v>
      </c>
      <c r="F14" s="126">
        <v>55</v>
      </c>
      <c r="G14" s="126">
        <v>24</v>
      </c>
      <c r="H14" s="126">
        <v>61</v>
      </c>
      <c r="I14" s="401">
        <v>30</v>
      </c>
      <c r="J14" s="401">
        <v>165</v>
      </c>
      <c r="K14" s="126">
        <v>556</v>
      </c>
      <c r="L14" s="126">
        <v>197</v>
      </c>
      <c r="M14" s="126">
        <v>355</v>
      </c>
      <c r="N14" s="401">
        <v>4</v>
      </c>
      <c r="O14" s="401">
        <v>322</v>
      </c>
      <c r="P14" s="126">
        <v>16</v>
      </c>
      <c r="Q14" s="126">
        <v>300</v>
      </c>
      <c r="R14" s="126">
        <v>5</v>
      </c>
      <c r="S14" s="125">
        <v>1</v>
      </c>
      <c r="T14" s="401">
        <v>219</v>
      </c>
      <c r="U14" s="126">
        <v>0</v>
      </c>
      <c r="V14" s="125">
        <v>219</v>
      </c>
      <c r="W14" s="57"/>
      <c r="X14" s="124"/>
      <c r="Y14" s="124"/>
      <c r="Z14" s="124"/>
      <c r="AA14" s="124"/>
      <c r="AB14" s="124"/>
      <c r="AC14" s="124"/>
      <c r="AD14" s="124"/>
      <c r="AE14" s="124"/>
      <c r="AF14" s="124"/>
      <c r="AG14" s="124"/>
      <c r="AH14" s="124"/>
      <c r="AI14" s="124"/>
      <c r="AJ14" s="124"/>
      <c r="AK14" s="124"/>
      <c r="AL14" s="124"/>
      <c r="AM14" s="57"/>
      <c r="AN14" s="57"/>
      <c r="AO14" s="57"/>
    </row>
    <row r="15" spans="1:42" s="111" customFormat="1" ht="16.5" customHeight="1">
      <c r="A15" s="4" t="s">
        <v>478</v>
      </c>
      <c r="B15" s="114"/>
      <c r="C15" s="114"/>
      <c r="D15" s="114"/>
      <c r="E15" s="114"/>
      <c r="F15" s="114"/>
      <c r="G15" s="114"/>
      <c r="H15" s="114"/>
      <c r="I15" s="114"/>
      <c r="J15" s="114"/>
      <c r="K15" s="114"/>
      <c r="L15" s="114"/>
      <c r="M15" s="114"/>
      <c r="N15" s="114"/>
      <c r="O15" s="114"/>
      <c r="P15" s="114"/>
      <c r="R15" s="4"/>
      <c r="S15" s="4"/>
      <c r="T15" s="4"/>
      <c r="U15" s="4"/>
      <c r="V15" s="308" t="s">
        <v>723</v>
      </c>
      <c r="W15" s="123"/>
      <c r="X15" s="123"/>
      <c r="Y15" s="123"/>
      <c r="Z15" s="123"/>
      <c r="AA15" s="123"/>
      <c r="AB15" s="123"/>
      <c r="AC15" s="123"/>
      <c r="AD15" s="123"/>
      <c r="AE15" s="123"/>
      <c r="AF15" s="123"/>
      <c r="AG15" s="112"/>
      <c r="AH15" s="112"/>
      <c r="AI15" s="112"/>
      <c r="AJ15" s="112"/>
      <c r="AK15" s="112"/>
      <c r="AL15" s="112"/>
      <c r="AM15" s="112"/>
      <c r="AN15" s="112"/>
    </row>
    <row r="16" spans="1:42" s="111" customFormat="1" ht="12.95" customHeight="1"/>
  </sheetData>
  <mergeCells count="10">
    <mergeCell ref="A2:V2"/>
    <mergeCell ref="T5:V5"/>
    <mergeCell ref="A4:A6"/>
    <mergeCell ref="B4:S4"/>
    <mergeCell ref="T4:V4"/>
    <mergeCell ref="B5:B6"/>
    <mergeCell ref="C5:I5"/>
    <mergeCell ref="J5:J6"/>
    <mergeCell ref="K5:N5"/>
    <mergeCell ref="O5:S5"/>
  </mergeCells>
  <phoneticPr fontId="6" type="noConversion"/>
  <printOptions horizontalCentered="1"/>
  <pageMargins left="0.78740157480314965" right="0.78740157480314965" top="0.98425196850393704" bottom="0.98425196850393704" header="0" footer="0.59055118110236227"/>
  <pageSetup paperSize="9" scale="56" firstPageNumber="136"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5"/>
  <sheetViews>
    <sheetView view="pageBreakPreview" zoomScaleNormal="100" zoomScaleSheetLayoutView="100" workbookViewId="0">
      <selection activeCell="C13" sqref="C13"/>
    </sheetView>
  </sheetViews>
  <sheetFormatPr defaultColWidth="11.42578125" defaultRowHeight="13.5"/>
  <cols>
    <col min="1" max="1" width="8.7109375" style="1" customWidth="1"/>
    <col min="2" max="10" width="16.42578125" style="1" customWidth="1"/>
    <col min="11" max="16384" width="11.42578125" style="1"/>
  </cols>
  <sheetData>
    <row r="1" spans="1:27"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s="16" customFormat="1" ht="22.5" customHeight="1">
      <c r="A2" s="548" t="s">
        <v>504</v>
      </c>
      <c r="B2" s="501"/>
      <c r="C2" s="501"/>
      <c r="D2" s="501"/>
      <c r="E2" s="501"/>
      <c r="F2" s="501"/>
      <c r="G2" s="501"/>
      <c r="H2" s="501"/>
      <c r="I2" s="501"/>
      <c r="J2" s="501"/>
    </row>
    <row r="3" spans="1:27" s="2" customFormat="1" ht="15" customHeight="1">
      <c r="A3" s="35" t="s">
        <v>79</v>
      </c>
      <c r="B3" s="35"/>
      <c r="C3" s="35"/>
      <c r="D3" s="35"/>
      <c r="E3" s="35"/>
      <c r="G3" s="35"/>
      <c r="H3" s="35"/>
      <c r="I3" s="35"/>
      <c r="J3" s="34" t="s">
        <v>78</v>
      </c>
    </row>
    <row r="4" spans="1:27" ht="35.1" customHeight="1">
      <c r="A4" s="555" t="s">
        <v>63</v>
      </c>
      <c r="B4" s="549" t="s">
        <v>77</v>
      </c>
      <c r="C4" s="552" t="s">
        <v>76</v>
      </c>
      <c r="D4" s="553"/>
      <c r="E4" s="554"/>
      <c r="F4" s="549" t="s">
        <v>75</v>
      </c>
      <c r="G4" s="557" t="s">
        <v>74</v>
      </c>
      <c r="H4" s="557" t="s">
        <v>73</v>
      </c>
      <c r="I4" s="557" t="s">
        <v>72</v>
      </c>
      <c r="J4" s="559" t="s">
        <v>71</v>
      </c>
    </row>
    <row r="5" spans="1:27" ht="45" customHeight="1" thickBot="1">
      <c r="A5" s="556"/>
      <c r="B5" s="550"/>
      <c r="C5" s="191" t="s">
        <v>70</v>
      </c>
      <c r="D5" s="191" t="s">
        <v>69</v>
      </c>
      <c r="E5" s="192" t="s">
        <v>68</v>
      </c>
      <c r="F5" s="550"/>
      <c r="G5" s="558"/>
      <c r="H5" s="558"/>
      <c r="I5" s="558"/>
      <c r="J5" s="560"/>
    </row>
    <row r="6" spans="1:27" ht="30.75" hidden="1" customHeight="1" thickTop="1">
      <c r="A6" s="224">
        <v>2016</v>
      </c>
      <c r="B6" s="284">
        <v>946</v>
      </c>
      <c r="C6" s="26">
        <v>55</v>
      </c>
      <c r="D6" s="11" t="s">
        <v>505</v>
      </c>
      <c r="E6" s="11" t="s">
        <v>0</v>
      </c>
      <c r="F6" s="26">
        <v>140</v>
      </c>
      <c r="G6" s="26">
        <v>175</v>
      </c>
      <c r="H6" s="26">
        <v>228</v>
      </c>
      <c r="I6" s="26">
        <v>175</v>
      </c>
      <c r="J6" s="47">
        <v>173</v>
      </c>
    </row>
    <row r="7" spans="1:27" ht="30.75" hidden="1" customHeight="1">
      <c r="A7" s="224">
        <v>2017</v>
      </c>
      <c r="B7" s="285">
        <v>450</v>
      </c>
      <c r="C7" s="26">
        <v>56</v>
      </c>
      <c r="D7" s="11" t="s">
        <v>0</v>
      </c>
      <c r="E7" s="11" t="s">
        <v>0</v>
      </c>
      <c r="F7" s="26">
        <v>14</v>
      </c>
      <c r="G7" s="26">
        <v>44</v>
      </c>
      <c r="H7" s="26">
        <v>227</v>
      </c>
      <c r="I7" s="26">
        <v>50</v>
      </c>
      <c r="J7" s="47">
        <v>59</v>
      </c>
    </row>
    <row r="8" spans="1:27" ht="30.75" hidden="1" customHeight="1" thickTop="1">
      <c r="A8" s="224">
        <v>2018</v>
      </c>
      <c r="B8" s="286">
        <v>462</v>
      </c>
      <c r="C8" s="26">
        <v>58</v>
      </c>
      <c r="D8" s="26" t="s">
        <v>0</v>
      </c>
      <c r="E8" s="361" t="s">
        <v>0</v>
      </c>
      <c r="F8" s="361">
        <v>15</v>
      </c>
      <c r="G8" s="361">
        <v>41</v>
      </c>
      <c r="H8" s="361">
        <v>256</v>
      </c>
      <c r="I8" s="361">
        <v>43</v>
      </c>
      <c r="J8" s="47">
        <v>49</v>
      </c>
    </row>
    <row r="9" spans="1:27" ht="30.75" customHeight="1" thickTop="1">
      <c r="A9" s="224">
        <v>2019</v>
      </c>
      <c r="B9" s="286">
        <v>482</v>
      </c>
      <c r="C9" s="26">
        <v>58</v>
      </c>
      <c r="D9" s="26" t="s">
        <v>0</v>
      </c>
      <c r="E9" s="361" t="s">
        <v>0</v>
      </c>
      <c r="F9" s="361">
        <v>14</v>
      </c>
      <c r="G9" s="361">
        <v>35</v>
      </c>
      <c r="H9" s="361">
        <v>277</v>
      </c>
      <c r="I9" s="361">
        <v>45</v>
      </c>
      <c r="J9" s="47">
        <v>53</v>
      </c>
    </row>
    <row r="10" spans="1:27" ht="30.75" customHeight="1">
      <c r="A10" s="224">
        <v>2020</v>
      </c>
      <c r="B10" s="287">
        <v>492</v>
      </c>
      <c r="C10" s="28">
        <v>57</v>
      </c>
      <c r="D10" s="26" t="s">
        <v>0</v>
      </c>
      <c r="E10" s="361" t="s">
        <v>0</v>
      </c>
      <c r="F10" s="366">
        <v>23</v>
      </c>
      <c r="G10" s="366">
        <v>34</v>
      </c>
      <c r="H10" s="366">
        <v>273</v>
      </c>
      <c r="I10" s="366">
        <v>44</v>
      </c>
      <c r="J10" s="27">
        <v>61</v>
      </c>
    </row>
    <row r="11" spans="1:27" ht="30.75" customHeight="1">
      <c r="A11" s="224">
        <v>2021</v>
      </c>
      <c r="B11" s="286">
        <v>506</v>
      </c>
      <c r="C11" s="26">
        <v>55</v>
      </c>
      <c r="D11" s="26" t="s">
        <v>0</v>
      </c>
      <c r="E11" s="361" t="s">
        <v>0</v>
      </c>
      <c r="F11" s="361">
        <v>23</v>
      </c>
      <c r="G11" s="361">
        <v>32</v>
      </c>
      <c r="H11" s="361">
        <v>296</v>
      </c>
      <c r="I11" s="361">
        <v>37</v>
      </c>
      <c r="J11" s="47">
        <v>62</v>
      </c>
    </row>
    <row r="12" spans="1:27" s="124" customFormat="1" ht="30.75" customHeight="1">
      <c r="A12" s="224">
        <v>2022</v>
      </c>
      <c r="B12" s="286">
        <v>574</v>
      </c>
      <c r="C12" s="26">
        <v>56</v>
      </c>
      <c r="D12" s="26">
        <v>53</v>
      </c>
      <c r="E12" s="361">
        <v>3</v>
      </c>
      <c r="F12" s="361">
        <v>23</v>
      </c>
      <c r="G12" s="361">
        <v>34</v>
      </c>
      <c r="H12" s="361">
        <v>349</v>
      </c>
      <c r="I12" s="361">
        <v>40</v>
      </c>
      <c r="J12" s="47">
        <v>72</v>
      </c>
    </row>
    <row r="13" spans="1:27" ht="30.75" customHeight="1">
      <c r="A13" s="239">
        <v>2023</v>
      </c>
      <c r="B13" s="288">
        <v>587</v>
      </c>
      <c r="C13" s="22">
        <v>57</v>
      </c>
      <c r="D13" s="22">
        <v>53</v>
      </c>
      <c r="E13" s="368">
        <v>4</v>
      </c>
      <c r="F13" s="368">
        <v>23</v>
      </c>
      <c r="G13" s="368">
        <v>32</v>
      </c>
      <c r="H13" s="368">
        <v>361</v>
      </c>
      <c r="I13" s="368">
        <v>41</v>
      </c>
      <c r="J13" s="44">
        <v>73</v>
      </c>
    </row>
    <row r="14" spans="1:27" s="2" customFormat="1" ht="65.25" customHeight="1">
      <c r="A14" s="517" t="s">
        <v>67</v>
      </c>
      <c r="B14" s="551"/>
      <c r="C14" s="551"/>
      <c r="D14" s="551"/>
      <c r="E14" s="551"/>
      <c r="F14" s="551"/>
      <c r="G14" s="551"/>
      <c r="H14" s="551"/>
      <c r="I14" s="551"/>
      <c r="J14" s="551"/>
    </row>
    <row r="15" spans="1:27" s="2" customFormat="1" ht="12.95" customHeight="1">
      <c r="A15" s="4" t="s">
        <v>478</v>
      </c>
      <c r="B15" s="4"/>
      <c r="C15" s="4"/>
      <c r="D15" s="4"/>
      <c r="E15" s="4"/>
      <c r="F15" s="4"/>
      <c r="H15" s="4"/>
      <c r="I15" s="4"/>
      <c r="J15" s="308" t="s">
        <v>723</v>
      </c>
    </row>
  </sheetData>
  <mergeCells count="10">
    <mergeCell ref="A2:J2"/>
    <mergeCell ref="B4:B5"/>
    <mergeCell ref="A14:J14"/>
    <mergeCell ref="C4:E4"/>
    <mergeCell ref="A4:A5"/>
    <mergeCell ref="H4:H5"/>
    <mergeCell ref="I4:I5"/>
    <mergeCell ref="J4:J5"/>
    <mergeCell ref="F4:F5"/>
    <mergeCell ref="G4:G5"/>
  </mergeCells>
  <phoneticPr fontId="6" type="noConversion"/>
  <printOptions horizontalCentered="1"/>
  <pageMargins left="0.78740157480314965" right="0.78740157480314965" top="0.98425196850393704" bottom="0.98425196850393704" header="0" footer="0.59055118110236227"/>
  <pageSetup paperSize="9" scale="90" firstPageNumber="136"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FB57-91BF-45B9-A620-8C0206B60B4B}">
  <dimension ref="A1:AA26"/>
  <sheetViews>
    <sheetView view="pageBreakPreview" topLeftCell="A4" zoomScaleNormal="100" zoomScaleSheetLayoutView="100" workbookViewId="0">
      <selection activeCell="H20" sqref="H20"/>
    </sheetView>
  </sheetViews>
  <sheetFormatPr defaultColWidth="11.42578125" defaultRowHeight="13.5"/>
  <cols>
    <col min="1" max="1" width="8.7109375" style="1" customWidth="1"/>
    <col min="2" max="11" width="15.140625" style="1" customWidth="1"/>
    <col min="12" max="16384" width="11.42578125" style="1"/>
  </cols>
  <sheetData>
    <row r="1" spans="1:27"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s="16" customFormat="1" ht="30" customHeight="1">
      <c r="A2" s="501" t="s">
        <v>528</v>
      </c>
      <c r="B2" s="501"/>
      <c r="C2" s="501"/>
      <c r="D2" s="501"/>
      <c r="E2" s="501"/>
      <c r="F2" s="501"/>
      <c r="G2" s="501"/>
      <c r="H2" s="501"/>
      <c r="I2" s="501"/>
      <c r="J2" s="501"/>
      <c r="K2" s="501"/>
    </row>
    <row r="3" spans="1:27" s="2" customFormat="1" ht="15" customHeight="1">
      <c r="A3" s="13" t="s">
        <v>65</v>
      </c>
      <c r="B3" s="13"/>
      <c r="C3" s="13"/>
      <c r="D3" s="13"/>
      <c r="E3" s="13"/>
      <c r="G3" s="13"/>
      <c r="H3" s="13"/>
      <c r="I3" s="13"/>
      <c r="J3" s="13"/>
      <c r="K3" s="12" t="s">
        <v>64</v>
      </c>
    </row>
    <row r="4" spans="1:27" s="6" customFormat="1" ht="42.75" customHeight="1" thickBot="1">
      <c r="A4" s="256" t="s">
        <v>698</v>
      </c>
      <c r="B4" s="255" t="s">
        <v>527</v>
      </c>
      <c r="C4" s="193" t="s">
        <v>526</v>
      </c>
      <c r="D4" s="193" t="s">
        <v>525</v>
      </c>
      <c r="E4" s="193" t="s">
        <v>524</v>
      </c>
      <c r="F4" s="193" t="s">
        <v>523</v>
      </c>
      <c r="G4" s="193" t="s">
        <v>522</v>
      </c>
      <c r="H4" s="193" t="s">
        <v>521</v>
      </c>
      <c r="I4" s="193" t="s">
        <v>520</v>
      </c>
      <c r="J4" s="194" t="s">
        <v>519</v>
      </c>
      <c r="K4" s="193" t="s">
        <v>198</v>
      </c>
    </row>
    <row r="5" spans="1:27" s="6" customFormat="1" ht="27.75" hidden="1" customHeight="1" thickTop="1">
      <c r="A5" s="257">
        <v>2016</v>
      </c>
      <c r="B5" s="130">
        <v>378</v>
      </c>
      <c r="C5" s="130">
        <v>4359</v>
      </c>
      <c r="D5" s="130">
        <v>5327</v>
      </c>
      <c r="E5" s="130">
        <v>4282</v>
      </c>
      <c r="F5" s="130">
        <v>4443</v>
      </c>
      <c r="G5" s="130" t="s">
        <v>0</v>
      </c>
      <c r="H5" s="130">
        <v>2104</v>
      </c>
      <c r="I5" s="130">
        <v>1290</v>
      </c>
      <c r="J5" s="130">
        <v>4053</v>
      </c>
      <c r="K5" s="129">
        <v>10220</v>
      </c>
    </row>
    <row r="6" spans="1:27" s="6" customFormat="1" ht="27.75" hidden="1" customHeight="1">
      <c r="A6" s="257">
        <v>2017</v>
      </c>
      <c r="B6" s="130">
        <v>475</v>
      </c>
      <c r="C6" s="130">
        <v>4355</v>
      </c>
      <c r="D6" s="130">
        <v>5724</v>
      </c>
      <c r="E6" s="130">
        <v>3786</v>
      </c>
      <c r="F6" s="130">
        <v>4173</v>
      </c>
      <c r="G6" s="130" t="s">
        <v>0</v>
      </c>
      <c r="H6" s="130">
        <v>2234</v>
      </c>
      <c r="I6" s="130">
        <v>1280</v>
      </c>
      <c r="J6" s="130">
        <v>4295</v>
      </c>
      <c r="K6" s="129">
        <v>9428</v>
      </c>
    </row>
    <row r="7" spans="1:27" s="6" customFormat="1" ht="27.75" hidden="1" customHeight="1" thickTop="1">
      <c r="A7" s="257">
        <v>2018</v>
      </c>
      <c r="B7" s="402">
        <v>234</v>
      </c>
      <c r="C7" s="402">
        <v>4856</v>
      </c>
      <c r="D7" s="402">
        <v>5790</v>
      </c>
      <c r="E7" s="402">
        <v>4335</v>
      </c>
      <c r="F7" s="402">
        <v>3930</v>
      </c>
      <c r="G7" s="402" t="s">
        <v>0</v>
      </c>
      <c r="H7" s="402">
        <v>2334</v>
      </c>
      <c r="I7" s="402">
        <v>1395</v>
      </c>
      <c r="J7" s="402">
        <v>4171</v>
      </c>
      <c r="K7" s="129">
        <v>7829</v>
      </c>
    </row>
    <row r="8" spans="1:27" s="6" customFormat="1" ht="27.75" customHeight="1" thickTop="1">
      <c r="A8" s="257">
        <v>2019</v>
      </c>
      <c r="B8" s="402">
        <v>356</v>
      </c>
      <c r="C8" s="402">
        <v>5160</v>
      </c>
      <c r="D8" s="402">
        <v>4685</v>
      </c>
      <c r="E8" s="402">
        <v>3806</v>
      </c>
      <c r="F8" s="402">
        <v>3426</v>
      </c>
      <c r="G8" s="402">
        <v>4151</v>
      </c>
      <c r="H8" s="402">
        <v>2674</v>
      </c>
      <c r="I8" s="402">
        <v>1361</v>
      </c>
      <c r="J8" s="402">
        <v>3926</v>
      </c>
      <c r="K8" s="129">
        <v>6716</v>
      </c>
    </row>
    <row r="9" spans="1:27" s="6" customFormat="1" ht="27.75" customHeight="1">
      <c r="A9" s="240">
        <v>2020</v>
      </c>
      <c r="B9" s="403">
        <v>286</v>
      </c>
      <c r="C9" s="403">
        <v>3438</v>
      </c>
      <c r="D9" s="403">
        <v>3954</v>
      </c>
      <c r="E9" s="403">
        <v>2883</v>
      </c>
      <c r="F9" s="403">
        <v>2702</v>
      </c>
      <c r="G9" s="403">
        <v>3535</v>
      </c>
      <c r="H9" s="403">
        <v>1724</v>
      </c>
      <c r="I9" s="403">
        <v>995</v>
      </c>
      <c r="J9" s="403">
        <v>3121</v>
      </c>
      <c r="K9" s="118">
        <v>4607</v>
      </c>
    </row>
    <row r="10" spans="1:27" s="6" customFormat="1" ht="27.75" customHeight="1">
      <c r="A10" s="257">
        <v>2021</v>
      </c>
      <c r="B10" s="402">
        <v>423</v>
      </c>
      <c r="C10" s="402">
        <v>4914</v>
      </c>
      <c r="D10" s="402">
        <v>4204</v>
      </c>
      <c r="E10" s="402">
        <v>3339</v>
      </c>
      <c r="F10" s="402">
        <v>3198</v>
      </c>
      <c r="G10" s="402">
        <v>3721</v>
      </c>
      <c r="H10" s="402">
        <v>2300</v>
      </c>
      <c r="I10" s="402">
        <v>1294</v>
      </c>
      <c r="J10" s="402">
        <v>3613</v>
      </c>
      <c r="K10" s="129">
        <v>7049</v>
      </c>
    </row>
    <row r="11" spans="1:27" s="115" customFormat="1" ht="27.75" customHeight="1">
      <c r="A11" s="257">
        <v>2022</v>
      </c>
      <c r="B11" s="403">
        <v>732</v>
      </c>
      <c r="C11" s="403">
        <v>4650</v>
      </c>
      <c r="D11" s="403">
        <v>6967</v>
      </c>
      <c r="E11" s="403">
        <v>3163</v>
      </c>
      <c r="F11" s="403">
        <v>3006</v>
      </c>
      <c r="G11" s="403">
        <v>3544</v>
      </c>
      <c r="H11" s="403">
        <v>1947</v>
      </c>
      <c r="I11" s="403">
        <v>1097</v>
      </c>
      <c r="J11" s="403">
        <v>3256</v>
      </c>
      <c r="K11" s="118">
        <v>52944</v>
      </c>
    </row>
    <row r="12" spans="1:27" s="6" customFormat="1" ht="27.75" customHeight="1">
      <c r="A12" s="258">
        <v>2023</v>
      </c>
      <c r="B12" s="404">
        <f>SUM(B13:B24)</f>
        <v>414</v>
      </c>
      <c r="C12" s="404">
        <f t="shared" ref="C12:K12" si="0">SUM(C13:C24)</f>
        <v>4856</v>
      </c>
      <c r="D12" s="404">
        <f t="shared" si="0"/>
        <v>3668</v>
      </c>
      <c r="E12" s="404">
        <f t="shared" si="0"/>
        <v>2921</v>
      </c>
      <c r="F12" s="404">
        <f t="shared" si="0"/>
        <v>2871</v>
      </c>
      <c r="G12" s="404">
        <f t="shared" si="0"/>
        <v>3505</v>
      </c>
      <c r="H12" s="404">
        <f t="shared" si="0"/>
        <v>1974</v>
      </c>
      <c r="I12" s="404">
        <f t="shared" si="0"/>
        <v>1299</v>
      </c>
      <c r="J12" s="404">
        <f t="shared" si="0"/>
        <v>3474</v>
      </c>
      <c r="K12" s="404">
        <f t="shared" si="0"/>
        <v>56648</v>
      </c>
    </row>
    <row r="13" spans="1:27" s="6" customFormat="1" ht="27.75" customHeight="1">
      <c r="A13" s="257" t="s">
        <v>518</v>
      </c>
      <c r="B13" s="402">
        <v>37</v>
      </c>
      <c r="C13" s="402">
        <v>358</v>
      </c>
      <c r="D13" s="402">
        <f>48+73+170</f>
        <v>291</v>
      </c>
      <c r="E13" s="402">
        <f>3+170+73</f>
        <v>246</v>
      </c>
      <c r="F13" s="402">
        <f>170+67</f>
        <v>237</v>
      </c>
      <c r="G13" s="402">
        <v>287</v>
      </c>
      <c r="H13" s="402">
        <v>161</v>
      </c>
      <c r="I13" s="402">
        <v>95</v>
      </c>
      <c r="J13" s="402">
        <f>39+199</f>
        <v>238</v>
      </c>
      <c r="K13" s="129">
        <v>1120</v>
      </c>
    </row>
    <row r="14" spans="1:27" s="6" customFormat="1" ht="27.75" customHeight="1">
      <c r="A14" s="257" t="s">
        <v>517</v>
      </c>
      <c r="B14" s="402">
        <v>27</v>
      </c>
      <c r="C14" s="402">
        <v>395</v>
      </c>
      <c r="D14" s="402">
        <f>74+82+167</f>
        <v>323</v>
      </c>
      <c r="E14" s="402">
        <f>4+82+167</f>
        <v>253</v>
      </c>
      <c r="F14" s="402">
        <f>71+167</f>
        <v>238</v>
      </c>
      <c r="G14" s="402">
        <v>300</v>
      </c>
      <c r="H14" s="402">
        <v>155</v>
      </c>
      <c r="I14" s="402">
        <v>90</v>
      </c>
      <c r="J14" s="402">
        <f>303+19</f>
        <v>322</v>
      </c>
      <c r="K14" s="129">
        <v>1053</v>
      </c>
    </row>
    <row r="15" spans="1:27" s="6" customFormat="1" ht="27.75" customHeight="1">
      <c r="A15" s="257" t="s">
        <v>516</v>
      </c>
      <c r="B15" s="402">
        <v>36</v>
      </c>
      <c r="C15" s="402">
        <v>436</v>
      </c>
      <c r="D15" s="402">
        <f>52+44+176</f>
        <v>272</v>
      </c>
      <c r="E15" s="402">
        <f>44+176+4</f>
        <v>224</v>
      </c>
      <c r="F15" s="402">
        <f>67+176</f>
        <v>243</v>
      </c>
      <c r="G15" s="402">
        <v>304</v>
      </c>
      <c r="H15" s="402">
        <v>168</v>
      </c>
      <c r="I15" s="402">
        <v>106</v>
      </c>
      <c r="J15" s="402">
        <f>28+201</f>
        <v>229</v>
      </c>
      <c r="K15" s="129">
        <v>779</v>
      </c>
    </row>
    <row r="16" spans="1:27" s="6" customFormat="1" ht="27.75" customHeight="1">
      <c r="A16" s="257" t="s">
        <v>515</v>
      </c>
      <c r="B16" s="402">
        <v>30</v>
      </c>
      <c r="C16" s="402">
        <v>423</v>
      </c>
      <c r="D16" s="402">
        <f>54+49+171</f>
        <v>274</v>
      </c>
      <c r="E16" s="402">
        <f>3+49+171</f>
        <v>223</v>
      </c>
      <c r="F16" s="402">
        <f>171+55</f>
        <v>226</v>
      </c>
      <c r="G16" s="402">
        <v>268</v>
      </c>
      <c r="H16" s="402">
        <v>146</v>
      </c>
      <c r="I16" s="402">
        <v>76</v>
      </c>
      <c r="J16" s="402">
        <f>52+227</f>
        <v>279</v>
      </c>
      <c r="K16" s="129">
        <v>657</v>
      </c>
    </row>
    <row r="17" spans="1:11" s="6" customFormat="1" ht="27.75" customHeight="1">
      <c r="A17" s="257" t="s">
        <v>514</v>
      </c>
      <c r="B17" s="402">
        <v>35</v>
      </c>
      <c r="C17" s="402">
        <v>392</v>
      </c>
      <c r="D17" s="402">
        <f>69+43+195</f>
        <v>307</v>
      </c>
      <c r="E17" s="402">
        <f>2+43+195</f>
        <v>240</v>
      </c>
      <c r="F17" s="402">
        <f>195+50</f>
        <v>245</v>
      </c>
      <c r="G17" s="402">
        <v>268</v>
      </c>
      <c r="H17" s="402">
        <v>157</v>
      </c>
      <c r="I17" s="402">
        <v>116</v>
      </c>
      <c r="J17" s="402">
        <f>44+223</f>
        <v>267</v>
      </c>
      <c r="K17" s="129">
        <v>739</v>
      </c>
    </row>
    <row r="18" spans="1:11" s="6" customFormat="1" ht="27.75" customHeight="1">
      <c r="A18" s="257" t="s">
        <v>513</v>
      </c>
      <c r="B18" s="402">
        <v>28</v>
      </c>
      <c r="C18" s="402">
        <v>334</v>
      </c>
      <c r="D18" s="402">
        <f>72+65+164</f>
        <v>301</v>
      </c>
      <c r="E18" s="402">
        <f>65+164+2</f>
        <v>231</v>
      </c>
      <c r="F18" s="402">
        <f>164+79</f>
        <v>243</v>
      </c>
      <c r="G18" s="402">
        <v>273</v>
      </c>
      <c r="H18" s="402">
        <v>184</v>
      </c>
      <c r="I18" s="402">
        <v>105</v>
      </c>
      <c r="J18" s="402">
        <f>46+219</f>
        <v>265</v>
      </c>
      <c r="K18" s="129">
        <v>788</v>
      </c>
    </row>
    <row r="19" spans="1:11" s="6" customFormat="1" ht="27.75" customHeight="1">
      <c r="A19" s="240" t="s">
        <v>512</v>
      </c>
      <c r="B19" s="403">
        <v>22</v>
      </c>
      <c r="C19" s="403">
        <v>385</v>
      </c>
      <c r="D19" s="403">
        <f>69+41+170</f>
        <v>280</v>
      </c>
      <c r="E19" s="403">
        <f>41+170+3</f>
        <v>214</v>
      </c>
      <c r="F19" s="403">
        <f>54+170</f>
        <v>224</v>
      </c>
      <c r="G19" s="403">
        <v>279</v>
      </c>
      <c r="H19" s="403">
        <v>149</v>
      </c>
      <c r="I19" s="403">
        <v>84</v>
      </c>
      <c r="J19" s="403">
        <f>46+206</f>
        <v>252</v>
      </c>
      <c r="K19" s="118">
        <v>693</v>
      </c>
    </row>
    <row r="20" spans="1:11" s="6" customFormat="1" ht="27.75" customHeight="1">
      <c r="A20" s="257" t="s">
        <v>511</v>
      </c>
      <c r="B20" s="402">
        <v>36</v>
      </c>
      <c r="C20" s="402">
        <v>458</v>
      </c>
      <c r="D20" s="402">
        <f>56+61+177</f>
        <v>294</v>
      </c>
      <c r="E20" s="402">
        <f>61+177+2</f>
        <v>240</v>
      </c>
      <c r="F20" s="402">
        <f>71+177</f>
        <v>248</v>
      </c>
      <c r="G20" s="402">
        <v>279</v>
      </c>
      <c r="H20" s="402">
        <v>169</v>
      </c>
      <c r="I20" s="402">
        <v>112</v>
      </c>
      <c r="J20" s="402">
        <v>349</v>
      </c>
      <c r="K20" s="129">
        <v>923</v>
      </c>
    </row>
    <row r="21" spans="1:11" s="6" customFormat="1" ht="27.75" customHeight="1">
      <c r="A21" s="257" t="s">
        <v>510</v>
      </c>
      <c r="B21" s="402">
        <v>43</v>
      </c>
      <c r="C21" s="402">
        <v>429</v>
      </c>
      <c r="D21" s="402">
        <f>62+28+137</f>
        <v>227</v>
      </c>
      <c r="E21" s="402">
        <f>28+137+1</f>
        <v>166</v>
      </c>
      <c r="F21" s="402">
        <f>64+137</f>
        <v>201</v>
      </c>
      <c r="G21" s="402">
        <v>227</v>
      </c>
      <c r="H21" s="402">
        <v>113</v>
      </c>
      <c r="I21" s="402">
        <v>84</v>
      </c>
      <c r="J21" s="402">
        <v>218</v>
      </c>
      <c r="K21" s="129">
        <v>1434</v>
      </c>
    </row>
    <row r="22" spans="1:11" s="6" customFormat="1" ht="27.75" customHeight="1">
      <c r="A22" s="257" t="s">
        <v>509</v>
      </c>
      <c r="B22" s="402">
        <v>42</v>
      </c>
      <c r="C22" s="402">
        <v>453</v>
      </c>
      <c r="D22" s="402">
        <f>88+111+213</f>
        <v>412</v>
      </c>
      <c r="E22" s="402">
        <f>111+213</f>
        <v>324</v>
      </c>
      <c r="F22" s="402">
        <f>77+213</f>
        <v>290</v>
      </c>
      <c r="G22" s="402">
        <v>361</v>
      </c>
      <c r="H22" s="402">
        <v>218</v>
      </c>
      <c r="I22" s="402">
        <v>186</v>
      </c>
      <c r="J22" s="402">
        <v>437</v>
      </c>
      <c r="K22" s="129">
        <v>34023</v>
      </c>
    </row>
    <row r="23" spans="1:11" s="6" customFormat="1" ht="27.75" customHeight="1">
      <c r="A23" s="257" t="s">
        <v>508</v>
      </c>
      <c r="B23" s="402">
        <v>39</v>
      </c>
      <c r="C23" s="402">
        <v>392</v>
      </c>
      <c r="D23" s="402">
        <f>81+129+161</f>
        <v>371</v>
      </c>
      <c r="E23" s="402">
        <f>1+129+161</f>
        <v>291</v>
      </c>
      <c r="F23" s="402">
        <f>161+58</f>
        <v>219</v>
      </c>
      <c r="G23" s="402">
        <v>302</v>
      </c>
      <c r="H23" s="402">
        <v>213</v>
      </c>
      <c r="I23" s="402">
        <v>157</v>
      </c>
      <c r="J23" s="402">
        <v>376</v>
      </c>
      <c r="K23" s="129">
        <v>12274</v>
      </c>
    </row>
    <row r="24" spans="1:11" s="6" customFormat="1" ht="27.75" customHeight="1">
      <c r="A24" s="248" t="s">
        <v>507</v>
      </c>
      <c r="B24" s="405">
        <v>39</v>
      </c>
      <c r="C24" s="405">
        <v>401</v>
      </c>
      <c r="D24" s="405">
        <f>49+72+195</f>
        <v>316</v>
      </c>
      <c r="E24" s="405">
        <f>2+72+195</f>
        <v>269</v>
      </c>
      <c r="F24" s="405">
        <f>62+195</f>
        <v>257</v>
      </c>
      <c r="G24" s="405">
        <v>357</v>
      </c>
      <c r="H24" s="405">
        <v>141</v>
      </c>
      <c r="I24" s="405">
        <v>88</v>
      </c>
      <c r="J24" s="405">
        <f>242</f>
        <v>242</v>
      </c>
      <c r="K24" s="488">
        <v>2165</v>
      </c>
    </row>
    <row r="25" spans="1:11" s="6" customFormat="1" ht="46.5" customHeight="1">
      <c r="A25" s="561" t="s">
        <v>506</v>
      </c>
      <c r="B25" s="561"/>
      <c r="C25" s="561"/>
      <c r="D25" s="561"/>
      <c r="E25" s="561"/>
      <c r="F25" s="561"/>
      <c r="G25" s="561"/>
      <c r="H25" s="561"/>
      <c r="I25" s="561"/>
      <c r="J25" s="561"/>
      <c r="K25" s="561"/>
    </row>
    <row r="26" spans="1:11" s="2" customFormat="1" ht="15" customHeight="1">
      <c r="A26" s="4" t="s">
        <v>762</v>
      </c>
      <c r="B26" s="128"/>
      <c r="C26" s="128"/>
      <c r="D26" s="128"/>
      <c r="E26" s="128"/>
      <c r="F26" s="6"/>
      <c r="G26" s="6"/>
      <c r="H26" s="128"/>
      <c r="I26" s="128"/>
      <c r="J26" s="128"/>
      <c r="K26" s="3" t="s">
        <v>761</v>
      </c>
    </row>
  </sheetData>
  <mergeCells count="2">
    <mergeCell ref="A2:K2"/>
    <mergeCell ref="A25:K25"/>
  </mergeCells>
  <phoneticPr fontId="6" type="noConversion"/>
  <printOptions horizontalCentered="1"/>
  <pageMargins left="0.78740157480314965" right="0.78740157480314965" top="0.98425196850393704" bottom="0.98425196850393704" header="0" footer="0.59055118110236227"/>
  <pageSetup paperSize="9" scale="90" firstPageNumber="136"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AFC80-6D00-40A7-8F79-9C4213D7061D}">
  <dimension ref="A1:BI50"/>
  <sheetViews>
    <sheetView view="pageBreakPreview" topLeftCell="A7" zoomScaleNormal="100" zoomScaleSheetLayoutView="100" workbookViewId="0">
      <selection activeCell="J27" sqref="J27"/>
    </sheetView>
  </sheetViews>
  <sheetFormatPr defaultColWidth="11.42578125" defaultRowHeight="13.5"/>
  <cols>
    <col min="1" max="1" width="8.28515625" style="1" customWidth="1"/>
    <col min="2" max="61" width="8.7109375" style="1" customWidth="1"/>
    <col min="62" max="16384" width="11.42578125" style="1"/>
  </cols>
  <sheetData>
    <row r="1" spans="1:51" s="173" customFormat="1" ht="11.25">
      <c r="A1" s="174" t="s">
        <v>693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51" s="16" customFormat="1" ht="30" customHeight="1">
      <c r="A2" s="196" t="s">
        <v>598</v>
      </c>
      <c r="B2" s="141"/>
      <c r="C2" s="195"/>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06"/>
      <c r="AH2" s="106"/>
      <c r="AI2" s="106"/>
      <c r="AJ2" s="140"/>
      <c r="AK2" s="140"/>
      <c r="AL2" s="140"/>
      <c r="AM2" s="140"/>
      <c r="AN2" s="140"/>
      <c r="AO2" s="140"/>
      <c r="AP2" s="140"/>
      <c r="AQ2" s="140"/>
      <c r="AR2" s="140"/>
      <c r="AS2" s="140"/>
      <c r="AT2" s="140"/>
      <c r="AU2" s="140"/>
      <c r="AV2" s="140"/>
      <c r="AW2" s="140"/>
      <c r="AX2" s="140"/>
      <c r="AY2" s="140"/>
    </row>
    <row r="3" spans="1:51" s="16" customFormat="1" ht="23.1" customHeight="1">
      <c r="A3" s="577" t="s">
        <v>597</v>
      </c>
      <c r="B3" s="551"/>
      <c r="C3" s="551"/>
      <c r="D3" s="551"/>
      <c r="E3" s="141"/>
      <c r="F3" s="141"/>
      <c r="G3" s="141"/>
      <c r="H3" s="141"/>
      <c r="I3" s="141"/>
      <c r="J3" s="141"/>
      <c r="K3" s="141"/>
      <c r="L3" s="141"/>
      <c r="M3" s="141"/>
      <c r="N3" s="141"/>
      <c r="O3" s="141"/>
      <c r="P3" s="141"/>
      <c r="Q3" s="141"/>
      <c r="R3" s="141"/>
      <c r="S3" s="141"/>
      <c r="T3" s="141"/>
      <c r="U3" s="141"/>
      <c r="V3" s="141"/>
      <c r="W3" s="141"/>
      <c r="Y3" s="3" t="s">
        <v>596</v>
      </c>
      <c r="Z3" s="4"/>
      <c r="AA3" s="4"/>
      <c r="AB3" s="4"/>
      <c r="AC3" s="141"/>
      <c r="AD3" s="141"/>
      <c r="AE3" s="141"/>
      <c r="AF3" s="141"/>
      <c r="AG3" s="106"/>
      <c r="AH3" s="106"/>
      <c r="AI3" s="106"/>
      <c r="AJ3" s="140"/>
      <c r="AK3" s="140"/>
      <c r="AL3" s="140"/>
      <c r="AM3" s="140"/>
      <c r="AN3" s="140"/>
      <c r="AO3" s="140"/>
      <c r="AP3" s="140"/>
      <c r="AQ3" s="140"/>
      <c r="AR3" s="140"/>
      <c r="AS3" s="140"/>
      <c r="AT3" s="140"/>
      <c r="AU3" s="140"/>
      <c r="AV3" s="140"/>
      <c r="AW3" s="140"/>
      <c r="AX3" s="140"/>
      <c r="AY3" s="140"/>
    </row>
    <row r="4" spans="1:51" s="111" customFormat="1" ht="21.95" customHeight="1">
      <c r="A4" s="539" t="s">
        <v>695</v>
      </c>
      <c r="B4" s="581" t="s">
        <v>595</v>
      </c>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3"/>
      <c r="AP4" s="6"/>
      <c r="AQ4" s="6"/>
      <c r="AR4" s="6"/>
      <c r="AS4" s="6"/>
      <c r="AT4" s="6"/>
      <c r="AU4" s="6"/>
      <c r="AV4" s="6"/>
      <c r="AW4" s="6"/>
      <c r="AX4" s="6"/>
      <c r="AY4" s="6"/>
    </row>
    <row r="5" spans="1:51" s="6" customFormat="1" ht="21.95" customHeight="1">
      <c r="A5" s="540"/>
      <c r="B5" s="542" t="s">
        <v>1</v>
      </c>
      <c r="C5" s="542"/>
      <c r="D5" s="542"/>
      <c r="E5" s="542"/>
      <c r="F5" s="542"/>
      <c r="G5" s="543"/>
      <c r="H5" s="562" t="s">
        <v>594</v>
      </c>
      <c r="I5" s="578"/>
      <c r="J5" s="562" t="s">
        <v>593</v>
      </c>
      <c r="K5" s="563"/>
      <c r="L5" s="562" t="s">
        <v>592</v>
      </c>
      <c r="M5" s="563"/>
      <c r="N5" s="562" t="s">
        <v>591</v>
      </c>
      <c r="O5" s="563"/>
      <c r="P5" s="562" t="s">
        <v>590</v>
      </c>
      <c r="Q5" s="563"/>
      <c r="R5" s="562" t="s">
        <v>589</v>
      </c>
      <c r="S5" s="563"/>
      <c r="T5" s="562" t="s">
        <v>588</v>
      </c>
      <c r="U5" s="563"/>
      <c r="V5" s="562" t="s">
        <v>587</v>
      </c>
      <c r="W5" s="563"/>
      <c r="X5" s="562" t="s">
        <v>586</v>
      </c>
      <c r="Y5" s="575"/>
      <c r="Z5" s="562" t="s">
        <v>585</v>
      </c>
      <c r="AA5" s="563"/>
      <c r="AB5" s="562" t="s">
        <v>584</v>
      </c>
      <c r="AC5" s="563"/>
      <c r="AD5" s="562" t="s">
        <v>577</v>
      </c>
      <c r="AE5" s="563"/>
      <c r="AF5" s="562" t="s">
        <v>583</v>
      </c>
      <c r="AG5" s="563"/>
      <c r="AH5" s="562" t="s">
        <v>582</v>
      </c>
      <c r="AI5" s="563"/>
      <c r="AJ5" s="562" t="s">
        <v>581</v>
      </c>
      <c r="AK5" s="563"/>
      <c r="AL5" s="562" t="s">
        <v>580</v>
      </c>
      <c r="AM5" s="563"/>
      <c r="AN5" s="562" t="s">
        <v>579</v>
      </c>
      <c r="AO5" s="563"/>
    </row>
    <row r="6" spans="1:51" s="6" customFormat="1" ht="21.95" customHeight="1">
      <c r="A6" s="540"/>
      <c r="B6" s="537" t="s">
        <v>529</v>
      </c>
      <c r="C6" s="542"/>
      <c r="D6" s="543"/>
      <c r="E6" s="544" t="s">
        <v>259</v>
      </c>
      <c r="F6" s="542"/>
      <c r="G6" s="543"/>
      <c r="H6" s="579"/>
      <c r="I6" s="580"/>
      <c r="J6" s="564"/>
      <c r="K6" s="565"/>
      <c r="L6" s="564"/>
      <c r="M6" s="565"/>
      <c r="N6" s="564"/>
      <c r="O6" s="565"/>
      <c r="P6" s="564"/>
      <c r="Q6" s="565"/>
      <c r="R6" s="564"/>
      <c r="S6" s="565"/>
      <c r="T6" s="564"/>
      <c r="U6" s="565"/>
      <c r="V6" s="564"/>
      <c r="W6" s="565"/>
      <c r="X6" s="564"/>
      <c r="Y6" s="576"/>
      <c r="Z6" s="564"/>
      <c r="AA6" s="565"/>
      <c r="AB6" s="564"/>
      <c r="AC6" s="565"/>
      <c r="AD6" s="564"/>
      <c r="AE6" s="565"/>
      <c r="AF6" s="564"/>
      <c r="AG6" s="565"/>
      <c r="AH6" s="564"/>
      <c r="AI6" s="565"/>
      <c r="AJ6" s="564"/>
      <c r="AK6" s="565"/>
      <c r="AL6" s="564"/>
      <c r="AM6" s="565"/>
      <c r="AN6" s="564"/>
      <c r="AO6" s="565"/>
    </row>
    <row r="7" spans="1:51" s="6" customFormat="1" ht="31.5" customHeight="1" thickBot="1">
      <c r="A7" s="541"/>
      <c r="B7" s="197" t="s">
        <v>263</v>
      </c>
      <c r="C7" s="344" t="s">
        <v>5</v>
      </c>
      <c r="D7" s="344" t="s">
        <v>83</v>
      </c>
      <c r="E7" s="344" t="s">
        <v>263</v>
      </c>
      <c r="F7" s="344" t="s">
        <v>5</v>
      </c>
      <c r="G7" s="344" t="s">
        <v>83</v>
      </c>
      <c r="H7" s="336" t="s">
        <v>529</v>
      </c>
      <c r="I7" s="349" t="s">
        <v>259</v>
      </c>
      <c r="J7" s="336" t="s">
        <v>529</v>
      </c>
      <c r="K7" s="349" t="s">
        <v>259</v>
      </c>
      <c r="L7" s="336" t="s">
        <v>529</v>
      </c>
      <c r="M7" s="349" t="s">
        <v>259</v>
      </c>
      <c r="N7" s="336" t="s">
        <v>529</v>
      </c>
      <c r="O7" s="349" t="s">
        <v>259</v>
      </c>
      <c r="P7" s="336" t="s">
        <v>529</v>
      </c>
      <c r="Q7" s="349" t="s">
        <v>259</v>
      </c>
      <c r="R7" s="336" t="s">
        <v>529</v>
      </c>
      <c r="S7" s="349" t="s">
        <v>259</v>
      </c>
      <c r="T7" s="336" t="s">
        <v>529</v>
      </c>
      <c r="U7" s="349" t="s">
        <v>259</v>
      </c>
      <c r="V7" s="336" t="s">
        <v>529</v>
      </c>
      <c r="W7" s="349" t="s">
        <v>259</v>
      </c>
      <c r="X7" s="336" t="s">
        <v>529</v>
      </c>
      <c r="Y7" s="349" t="s">
        <v>259</v>
      </c>
      <c r="Z7" s="336" t="s">
        <v>529</v>
      </c>
      <c r="AA7" s="349" t="s">
        <v>259</v>
      </c>
      <c r="AB7" s="336" t="s">
        <v>529</v>
      </c>
      <c r="AC7" s="349" t="s">
        <v>259</v>
      </c>
      <c r="AD7" s="430" t="s">
        <v>529</v>
      </c>
      <c r="AE7" s="434" t="s">
        <v>259</v>
      </c>
      <c r="AF7" s="430" t="s">
        <v>529</v>
      </c>
      <c r="AG7" s="434" t="s">
        <v>259</v>
      </c>
      <c r="AH7" s="430" t="s">
        <v>529</v>
      </c>
      <c r="AI7" s="434" t="s">
        <v>259</v>
      </c>
      <c r="AJ7" s="430" t="s">
        <v>529</v>
      </c>
      <c r="AK7" s="434" t="s">
        <v>259</v>
      </c>
      <c r="AL7" s="430" t="s">
        <v>529</v>
      </c>
      <c r="AM7" s="434" t="s">
        <v>259</v>
      </c>
      <c r="AN7" s="430" t="s">
        <v>529</v>
      </c>
      <c r="AO7" s="434" t="s">
        <v>259</v>
      </c>
    </row>
    <row r="8" spans="1:51" s="6" customFormat="1" ht="16.5" hidden="1" customHeight="1" thickTop="1">
      <c r="A8" s="338">
        <v>2016</v>
      </c>
      <c r="B8" s="119">
        <v>5</v>
      </c>
      <c r="C8" s="119">
        <v>2</v>
      </c>
      <c r="D8" s="119">
        <v>3</v>
      </c>
      <c r="E8" s="119">
        <v>0</v>
      </c>
      <c r="F8" s="119">
        <v>0</v>
      </c>
      <c r="G8" s="119">
        <v>0</v>
      </c>
      <c r="H8" s="119">
        <v>0</v>
      </c>
      <c r="I8" s="119">
        <v>0</v>
      </c>
      <c r="J8" s="119">
        <v>0</v>
      </c>
      <c r="K8" s="119">
        <v>0</v>
      </c>
      <c r="L8" s="119">
        <v>0</v>
      </c>
      <c r="M8" s="119">
        <v>0</v>
      </c>
      <c r="N8" s="119">
        <v>0</v>
      </c>
      <c r="O8" s="119">
        <v>0</v>
      </c>
      <c r="P8" s="119">
        <v>0</v>
      </c>
      <c r="Q8" s="119">
        <v>0</v>
      </c>
      <c r="R8" s="119">
        <v>3</v>
      </c>
      <c r="S8" s="119">
        <v>0</v>
      </c>
      <c r="T8" s="119" t="s">
        <v>0</v>
      </c>
      <c r="U8" s="119" t="s">
        <v>0</v>
      </c>
      <c r="V8" s="139">
        <v>0</v>
      </c>
      <c r="W8" s="139">
        <v>0</v>
      </c>
      <c r="X8" s="139">
        <v>2</v>
      </c>
      <c r="Y8" s="139">
        <v>0</v>
      </c>
      <c r="Z8" s="139">
        <v>0</v>
      </c>
      <c r="AA8" s="139">
        <v>0</v>
      </c>
      <c r="AB8" s="139">
        <v>0</v>
      </c>
      <c r="AC8" s="139">
        <v>0</v>
      </c>
      <c r="AD8" s="119">
        <v>3</v>
      </c>
      <c r="AE8" s="119">
        <v>0</v>
      </c>
      <c r="AF8" s="139">
        <v>0</v>
      </c>
      <c r="AG8" s="139">
        <v>0</v>
      </c>
      <c r="AH8" s="139">
        <v>0</v>
      </c>
      <c r="AI8" s="139">
        <v>0</v>
      </c>
      <c r="AJ8" s="139">
        <v>0</v>
      </c>
      <c r="AK8" s="139">
        <v>0</v>
      </c>
      <c r="AL8" s="139">
        <v>0</v>
      </c>
      <c r="AM8" s="139">
        <v>0</v>
      </c>
      <c r="AN8" s="139">
        <v>0</v>
      </c>
      <c r="AO8" s="138">
        <v>0</v>
      </c>
    </row>
    <row r="9" spans="1:51" s="6" customFormat="1" ht="16.5" hidden="1" customHeight="1">
      <c r="A9" s="338">
        <v>2017</v>
      </c>
      <c r="B9" s="119">
        <v>40</v>
      </c>
      <c r="C9" s="119">
        <v>19</v>
      </c>
      <c r="D9" s="119">
        <v>21</v>
      </c>
      <c r="E9" s="119">
        <v>0</v>
      </c>
      <c r="F9" s="119">
        <v>0</v>
      </c>
      <c r="G9" s="119">
        <v>0</v>
      </c>
      <c r="H9" s="119">
        <v>0</v>
      </c>
      <c r="I9" s="119">
        <v>0</v>
      </c>
      <c r="J9" s="119">
        <v>0</v>
      </c>
      <c r="K9" s="119">
        <v>0</v>
      </c>
      <c r="L9" s="119">
        <v>0</v>
      </c>
      <c r="M9" s="119">
        <v>0</v>
      </c>
      <c r="N9" s="119">
        <v>0</v>
      </c>
      <c r="O9" s="119">
        <v>0</v>
      </c>
      <c r="P9" s="119">
        <v>0</v>
      </c>
      <c r="Q9" s="119">
        <v>0</v>
      </c>
      <c r="R9" s="119">
        <v>0</v>
      </c>
      <c r="S9" s="119">
        <v>0</v>
      </c>
      <c r="T9" s="119" t="s">
        <v>0</v>
      </c>
      <c r="U9" s="119" t="s">
        <v>0</v>
      </c>
      <c r="V9" s="139">
        <v>0</v>
      </c>
      <c r="W9" s="139">
        <v>0</v>
      </c>
      <c r="X9" s="139">
        <v>2</v>
      </c>
      <c r="Y9" s="139">
        <v>0</v>
      </c>
      <c r="Z9" s="139">
        <v>0</v>
      </c>
      <c r="AA9" s="139">
        <v>0</v>
      </c>
      <c r="AB9" s="139">
        <v>38</v>
      </c>
      <c r="AC9" s="139">
        <v>0</v>
      </c>
      <c r="AD9" s="119">
        <v>0</v>
      </c>
      <c r="AE9" s="119">
        <v>0</v>
      </c>
      <c r="AF9" s="139">
        <v>0</v>
      </c>
      <c r="AG9" s="139">
        <v>0</v>
      </c>
      <c r="AH9" s="139">
        <v>0</v>
      </c>
      <c r="AI9" s="139">
        <v>0</v>
      </c>
      <c r="AJ9" s="139">
        <v>0</v>
      </c>
      <c r="AK9" s="139">
        <v>0</v>
      </c>
      <c r="AL9" s="139">
        <v>0</v>
      </c>
      <c r="AM9" s="139">
        <v>0</v>
      </c>
      <c r="AN9" s="139">
        <v>0</v>
      </c>
      <c r="AO9" s="138">
        <v>0</v>
      </c>
    </row>
    <row r="10" spans="1:51" s="6" customFormat="1" ht="16.5" hidden="1" customHeight="1">
      <c r="A10" s="338">
        <v>2018</v>
      </c>
      <c r="B10" s="119">
        <v>8</v>
      </c>
      <c r="C10" s="119">
        <v>4</v>
      </c>
      <c r="D10" s="403">
        <v>4</v>
      </c>
      <c r="E10" s="119">
        <v>0</v>
      </c>
      <c r="F10" s="119">
        <v>0</v>
      </c>
      <c r="G10" s="118">
        <v>0</v>
      </c>
      <c r="H10" s="119">
        <v>0</v>
      </c>
      <c r="I10" s="403">
        <v>0</v>
      </c>
      <c r="J10" s="119">
        <v>0</v>
      </c>
      <c r="K10" s="403">
        <v>0</v>
      </c>
      <c r="L10" s="119">
        <v>0</v>
      </c>
      <c r="M10" s="403">
        <v>0</v>
      </c>
      <c r="N10" s="119">
        <v>1</v>
      </c>
      <c r="O10" s="403">
        <v>0</v>
      </c>
      <c r="P10" s="119">
        <v>0</v>
      </c>
      <c r="Q10" s="403">
        <v>0</v>
      </c>
      <c r="R10" s="119">
        <v>3</v>
      </c>
      <c r="S10" s="403">
        <v>0</v>
      </c>
      <c r="T10" s="119" t="s">
        <v>0</v>
      </c>
      <c r="U10" s="403" t="s">
        <v>0</v>
      </c>
      <c r="V10" s="277">
        <v>0</v>
      </c>
      <c r="W10" s="390">
        <v>0</v>
      </c>
      <c r="X10" s="277">
        <v>3</v>
      </c>
      <c r="Y10" s="390">
        <v>0</v>
      </c>
      <c r="Z10" s="277">
        <v>1</v>
      </c>
      <c r="AA10" s="390">
        <v>0</v>
      </c>
      <c r="AB10" s="277">
        <v>0</v>
      </c>
      <c r="AC10" s="390">
        <v>0</v>
      </c>
      <c r="AD10" s="277">
        <v>59</v>
      </c>
      <c r="AE10" s="390"/>
      <c r="AF10" s="277">
        <v>0</v>
      </c>
      <c r="AG10" s="390">
        <v>0</v>
      </c>
      <c r="AH10" s="277">
        <v>0</v>
      </c>
      <c r="AI10" s="390">
        <v>0</v>
      </c>
      <c r="AJ10" s="277">
        <v>0</v>
      </c>
      <c r="AK10" s="390">
        <v>0</v>
      </c>
      <c r="AL10" s="277">
        <v>0</v>
      </c>
      <c r="AM10" s="390">
        <v>0</v>
      </c>
      <c r="AN10" s="277">
        <v>0</v>
      </c>
      <c r="AO10" s="278">
        <v>0</v>
      </c>
    </row>
    <row r="11" spans="1:51" s="6" customFormat="1" ht="16.5" customHeight="1" thickTop="1">
      <c r="A11" s="338">
        <v>2019</v>
      </c>
      <c r="B11" s="119">
        <v>14</v>
      </c>
      <c r="C11" s="119">
        <v>10</v>
      </c>
      <c r="D11" s="403">
        <v>4</v>
      </c>
      <c r="E11" s="119">
        <v>0</v>
      </c>
      <c r="F11" s="119">
        <v>0</v>
      </c>
      <c r="G11" s="118">
        <v>0</v>
      </c>
      <c r="H11" s="119">
        <v>0</v>
      </c>
      <c r="I11" s="403">
        <v>0</v>
      </c>
      <c r="J11" s="119">
        <v>0</v>
      </c>
      <c r="K11" s="403">
        <v>0</v>
      </c>
      <c r="L11" s="119">
        <v>0</v>
      </c>
      <c r="M11" s="403">
        <v>0</v>
      </c>
      <c r="N11" s="119">
        <v>0</v>
      </c>
      <c r="O11" s="403">
        <v>0</v>
      </c>
      <c r="P11" s="119">
        <v>0</v>
      </c>
      <c r="Q11" s="403">
        <v>0</v>
      </c>
      <c r="R11" s="119">
        <v>2</v>
      </c>
      <c r="S11" s="403">
        <v>0</v>
      </c>
      <c r="T11" s="119" t="s">
        <v>4</v>
      </c>
      <c r="U11" s="403">
        <v>0</v>
      </c>
      <c r="V11" s="277">
        <v>0</v>
      </c>
      <c r="W11" s="390">
        <v>0</v>
      </c>
      <c r="X11" s="277">
        <v>1</v>
      </c>
      <c r="Y11" s="390">
        <v>0</v>
      </c>
      <c r="Z11" s="277">
        <v>0</v>
      </c>
      <c r="AA11" s="390">
        <v>0</v>
      </c>
      <c r="AB11" s="277">
        <v>1</v>
      </c>
      <c r="AC11" s="390">
        <v>0</v>
      </c>
      <c r="AD11" s="277">
        <v>35</v>
      </c>
      <c r="AE11" s="390">
        <v>0</v>
      </c>
      <c r="AF11" s="277">
        <v>0</v>
      </c>
      <c r="AG11" s="390">
        <v>0</v>
      </c>
      <c r="AH11" s="277">
        <v>0</v>
      </c>
      <c r="AI11" s="390">
        <v>0</v>
      </c>
      <c r="AJ11" s="277">
        <v>0</v>
      </c>
      <c r="AK11" s="390">
        <v>0</v>
      </c>
      <c r="AL11" s="277">
        <v>0</v>
      </c>
      <c r="AM11" s="390">
        <v>0</v>
      </c>
      <c r="AN11" s="277">
        <v>0</v>
      </c>
      <c r="AO11" s="278">
        <v>0</v>
      </c>
    </row>
    <row r="12" spans="1:51" s="6" customFormat="1" ht="16.5" customHeight="1">
      <c r="A12" s="338">
        <v>2020</v>
      </c>
      <c r="B12" s="119">
        <v>0</v>
      </c>
      <c r="C12" s="119">
        <v>0</v>
      </c>
      <c r="D12" s="403">
        <v>0</v>
      </c>
      <c r="E12" s="119">
        <v>0</v>
      </c>
      <c r="F12" s="119">
        <v>0</v>
      </c>
      <c r="G12" s="118">
        <v>0</v>
      </c>
      <c r="H12" s="119" t="s">
        <v>2</v>
      </c>
      <c r="I12" s="403" t="s">
        <v>2</v>
      </c>
      <c r="J12" s="119" t="s">
        <v>2</v>
      </c>
      <c r="K12" s="403" t="s">
        <v>2</v>
      </c>
      <c r="L12" s="119" t="s">
        <v>2</v>
      </c>
      <c r="M12" s="403" t="s">
        <v>2</v>
      </c>
      <c r="N12" s="119" t="s">
        <v>2</v>
      </c>
      <c r="O12" s="403" t="s">
        <v>2</v>
      </c>
      <c r="P12" s="119" t="s">
        <v>2</v>
      </c>
      <c r="Q12" s="403" t="s">
        <v>2</v>
      </c>
      <c r="R12" s="119" t="s">
        <v>2</v>
      </c>
      <c r="S12" s="403" t="s">
        <v>2</v>
      </c>
      <c r="T12" s="119" t="s">
        <v>2</v>
      </c>
      <c r="U12" s="403" t="s">
        <v>2</v>
      </c>
      <c r="V12" s="277">
        <v>0</v>
      </c>
      <c r="W12" s="390">
        <v>0</v>
      </c>
      <c r="X12" s="277">
        <v>0</v>
      </c>
      <c r="Y12" s="390">
        <v>0</v>
      </c>
      <c r="Z12" s="277">
        <v>0</v>
      </c>
      <c r="AA12" s="390">
        <v>0</v>
      </c>
      <c r="AB12" s="277">
        <v>0</v>
      </c>
      <c r="AC12" s="390">
        <v>0</v>
      </c>
      <c r="AD12" s="277">
        <v>39</v>
      </c>
      <c r="AE12" s="390">
        <v>0</v>
      </c>
      <c r="AF12" s="277">
        <v>0</v>
      </c>
      <c r="AG12" s="390">
        <v>0</v>
      </c>
      <c r="AH12" s="277">
        <v>0</v>
      </c>
      <c r="AI12" s="390">
        <v>0</v>
      </c>
      <c r="AJ12" s="277">
        <v>0</v>
      </c>
      <c r="AK12" s="390">
        <v>0</v>
      </c>
      <c r="AL12" s="277">
        <v>0</v>
      </c>
      <c r="AM12" s="390">
        <v>0</v>
      </c>
      <c r="AN12" s="277">
        <v>0</v>
      </c>
      <c r="AO12" s="278">
        <v>0</v>
      </c>
    </row>
    <row r="13" spans="1:51" s="6" customFormat="1" ht="16.5" customHeight="1">
      <c r="A13" s="338">
        <v>2021</v>
      </c>
      <c r="B13" s="119">
        <v>0</v>
      </c>
      <c r="C13" s="119">
        <v>0</v>
      </c>
      <c r="D13" s="403">
        <v>0</v>
      </c>
      <c r="E13" s="119">
        <v>0</v>
      </c>
      <c r="F13" s="119">
        <v>0</v>
      </c>
      <c r="G13" s="118">
        <v>0</v>
      </c>
      <c r="H13" s="119">
        <v>0</v>
      </c>
      <c r="I13" s="403">
        <v>0</v>
      </c>
      <c r="J13" s="119">
        <v>0</v>
      </c>
      <c r="K13" s="403">
        <v>0</v>
      </c>
      <c r="L13" s="119">
        <v>0</v>
      </c>
      <c r="M13" s="403">
        <v>0</v>
      </c>
      <c r="N13" s="119">
        <v>0</v>
      </c>
      <c r="O13" s="403">
        <v>0</v>
      </c>
      <c r="P13" s="119">
        <v>0</v>
      </c>
      <c r="Q13" s="403">
        <v>0</v>
      </c>
      <c r="R13" s="119">
        <v>0</v>
      </c>
      <c r="S13" s="403">
        <v>0</v>
      </c>
      <c r="T13" s="119">
        <v>0</v>
      </c>
      <c r="U13" s="403">
        <v>0</v>
      </c>
      <c r="V13" s="277">
        <v>0</v>
      </c>
      <c r="W13" s="390">
        <v>0</v>
      </c>
      <c r="X13" s="277">
        <v>0</v>
      </c>
      <c r="Y13" s="390">
        <v>0</v>
      </c>
      <c r="Z13" s="277">
        <v>0</v>
      </c>
      <c r="AA13" s="390">
        <v>0</v>
      </c>
      <c r="AB13" s="277">
        <v>0</v>
      </c>
      <c r="AC13" s="390">
        <v>0</v>
      </c>
      <c r="AD13" s="277"/>
      <c r="AE13" s="390"/>
      <c r="AF13" s="277">
        <v>0</v>
      </c>
      <c r="AG13" s="390">
        <v>0</v>
      </c>
      <c r="AH13" s="277">
        <v>0</v>
      </c>
      <c r="AI13" s="390">
        <v>0</v>
      </c>
      <c r="AJ13" s="277">
        <v>0</v>
      </c>
      <c r="AK13" s="390">
        <v>0</v>
      </c>
      <c r="AL13" s="277">
        <v>0</v>
      </c>
      <c r="AM13" s="390">
        <v>0</v>
      </c>
      <c r="AN13" s="277">
        <v>0</v>
      </c>
      <c r="AO13" s="278">
        <v>0</v>
      </c>
    </row>
    <row r="14" spans="1:51" s="6" customFormat="1" ht="16.5" customHeight="1">
      <c r="A14" s="431">
        <v>2022</v>
      </c>
      <c r="B14" s="119">
        <v>0</v>
      </c>
      <c r="C14" s="119">
        <v>0</v>
      </c>
      <c r="D14" s="403">
        <v>0</v>
      </c>
      <c r="E14" s="119">
        <v>0</v>
      </c>
      <c r="F14" s="119">
        <v>0</v>
      </c>
      <c r="G14" s="118">
        <v>0</v>
      </c>
      <c r="H14" s="119">
        <v>0</v>
      </c>
      <c r="I14" s="403">
        <v>0</v>
      </c>
      <c r="J14" s="119">
        <v>0</v>
      </c>
      <c r="K14" s="403">
        <v>0</v>
      </c>
      <c r="L14" s="119">
        <v>0</v>
      </c>
      <c r="M14" s="403">
        <v>0</v>
      </c>
      <c r="N14" s="119">
        <v>0</v>
      </c>
      <c r="O14" s="403">
        <v>0</v>
      </c>
      <c r="P14" s="119">
        <v>0</v>
      </c>
      <c r="Q14" s="403">
        <v>0</v>
      </c>
      <c r="R14" s="119">
        <v>0</v>
      </c>
      <c r="S14" s="403">
        <v>0</v>
      </c>
      <c r="T14" s="119">
        <v>0</v>
      </c>
      <c r="U14" s="403">
        <v>0</v>
      </c>
      <c r="V14" s="277">
        <v>0</v>
      </c>
      <c r="W14" s="390">
        <v>0</v>
      </c>
      <c r="X14" s="277">
        <v>0</v>
      </c>
      <c r="Y14" s="390">
        <v>0</v>
      </c>
      <c r="Z14" s="277">
        <v>0</v>
      </c>
      <c r="AA14" s="390">
        <v>0</v>
      </c>
      <c r="AB14" s="277">
        <v>0</v>
      </c>
      <c r="AC14" s="390">
        <v>0</v>
      </c>
      <c r="AD14" s="277">
        <v>0</v>
      </c>
      <c r="AE14" s="390">
        <v>0</v>
      </c>
      <c r="AF14" s="277">
        <v>0</v>
      </c>
      <c r="AG14" s="390">
        <v>0</v>
      </c>
      <c r="AH14" s="277">
        <v>0</v>
      </c>
      <c r="AI14" s="390">
        <v>0</v>
      </c>
      <c r="AJ14" s="277">
        <v>0</v>
      </c>
      <c r="AK14" s="390">
        <v>0</v>
      </c>
      <c r="AL14" s="277">
        <v>0</v>
      </c>
      <c r="AM14" s="390">
        <v>0</v>
      </c>
      <c r="AN14" s="277">
        <v>0</v>
      </c>
      <c r="AO14" s="278">
        <v>0</v>
      </c>
    </row>
    <row r="15" spans="1:51" s="452" customFormat="1" ht="16.5" customHeight="1">
      <c r="A15" s="445">
        <v>2023</v>
      </c>
      <c r="B15" s="446" t="s">
        <v>763</v>
      </c>
      <c r="C15" s="446" t="s">
        <v>763</v>
      </c>
      <c r="D15" s="447" t="s">
        <v>763</v>
      </c>
      <c r="E15" s="446" t="s">
        <v>763</v>
      </c>
      <c r="F15" s="446" t="s">
        <v>763</v>
      </c>
      <c r="G15" s="448"/>
      <c r="H15" s="446" t="s">
        <v>763</v>
      </c>
      <c r="I15" s="447" t="s">
        <v>763</v>
      </c>
      <c r="J15" s="446" t="s">
        <v>763</v>
      </c>
      <c r="K15" s="447" t="s">
        <v>763</v>
      </c>
      <c r="L15" s="446" t="s">
        <v>763</v>
      </c>
      <c r="M15" s="447" t="s">
        <v>763</v>
      </c>
      <c r="N15" s="446" t="s">
        <v>763</v>
      </c>
      <c r="O15" s="447" t="s">
        <v>763</v>
      </c>
      <c r="P15" s="446" t="s">
        <v>763</v>
      </c>
      <c r="Q15" s="447" t="s">
        <v>763</v>
      </c>
      <c r="R15" s="446" t="s">
        <v>763</v>
      </c>
      <c r="S15" s="447" t="s">
        <v>763</v>
      </c>
      <c r="T15" s="446" t="s">
        <v>763</v>
      </c>
      <c r="U15" s="447" t="s">
        <v>763</v>
      </c>
      <c r="V15" s="449" t="s">
        <v>763</v>
      </c>
      <c r="W15" s="450" t="s">
        <v>763</v>
      </c>
      <c r="X15" s="449" t="s">
        <v>763</v>
      </c>
      <c r="Y15" s="450" t="s">
        <v>763</v>
      </c>
      <c r="Z15" s="449" t="s">
        <v>763</v>
      </c>
      <c r="AA15" s="450" t="s">
        <v>763</v>
      </c>
      <c r="AB15" s="449" t="s">
        <v>763</v>
      </c>
      <c r="AC15" s="450" t="s">
        <v>763</v>
      </c>
      <c r="AD15" s="449" t="s">
        <v>763</v>
      </c>
      <c r="AE15" s="450" t="s">
        <v>763</v>
      </c>
      <c r="AF15" s="449" t="s">
        <v>763</v>
      </c>
      <c r="AG15" s="450" t="s">
        <v>763</v>
      </c>
      <c r="AH15" s="449" t="s">
        <v>763</v>
      </c>
      <c r="AI15" s="450" t="s">
        <v>763</v>
      </c>
      <c r="AJ15" s="449" t="s">
        <v>763</v>
      </c>
      <c r="AK15" s="450" t="s">
        <v>763</v>
      </c>
      <c r="AL15" s="449" t="s">
        <v>763</v>
      </c>
      <c r="AM15" s="450" t="s">
        <v>763</v>
      </c>
      <c r="AN15" s="449" t="s">
        <v>763</v>
      </c>
      <c r="AO15" s="451" t="s">
        <v>763</v>
      </c>
    </row>
    <row r="16" spans="1:51" s="6" customFormat="1" ht="17.100000000000001" customHeight="1"/>
    <row r="17" spans="1:61" s="6" customFormat="1" ht="21.95" customHeight="1">
      <c r="A17" s="539" t="s">
        <v>695</v>
      </c>
      <c r="B17" s="581" t="s">
        <v>578</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2"/>
      <c r="AW17" s="542"/>
      <c r="AX17" s="438"/>
      <c r="AY17" s="128"/>
      <c r="AZ17" s="128"/>
      <c r="BA17" s="128"/>
    </row>
    <row r="18" spans="1:61" s="6" customFormat="1" ht="21.95" customHeight="1">
      <c r="A18" s="540"/>
      <c r="B18" s="542" t="s">
        <v>1</v>
      </c>
      <c r="C18" s="542"/>
      <c r="D18" s="542"/>
      <c r="E18" s="542"/>
      <c r="F18" s="542"/>
      <c r="G18" s="543"/>
      <c r="H18" s="566" t="s">
        <v>576</v>
      </c>
      <c r="I18" s="567"/>
      <c r="J18" s="566" t="s">
        <v>575</v>
      </c>
      <c r="K18" s="567"/>
      <c r="L18" s="566" t="s">
        <v>574</v>
      </c>
      <c r="M18" s="567"/>
      <c r="N18" s="566" t="s">
        <v>573</v>
      </c>
      <c r="O18" s="567"/>
      <c r="P18" s="566" t="s">
        <v>572</v>
      </c>
      <c r="Q18" s="567"/>
      <c r="R18" s="566" t="s">
        <v>571</v>
      </c>
      <c r="S18" s="567"/>
      <c r="T18" s="566" t="s">
        <v>570</v>
      </c>
      <c r="U18" s="567"/>
      <c r="V18" s="566" t="s">
        <v>569</v>
      </c>
      <c r="W18" s="567"/>
      <c r="X18" s="566" t="s">
        <v>568</v>
      </c>
      <c r="Y18" s="567"/>
      <c r="Z18" s="566" t="s">
        <v>567</v>
      </c>
      <c r="AA18" s="570"/>
      <c r="AB18" s="566" t="s">
        <v>566</v>
      </c>
      <c r="AC18" s="567"/>
      <c r="AD18" s="566" t="s">
        <v>565</v>
      </c>
      <c r="AE18" s="567"/>
      <c r="AF18" s="566" t="s">
        <v>564</v>
      </c>
      <c r="AG18" s="567"/>
      <c r="AH18" s="566" t="s">
        <v>563</v>
      </c>
      <c r="AI18" s="567"/>
      <c r="AJ18" s="566" t="s">
        <v>562</v>
      </c>
      <c r="AK18" s="567"/>
      <c r="AL18" s="566" t="s">
        <v>561</v>
      </c>
      <c r="AM18" s="567"/>
      <c r="AN18" s="566" t="s">
        <v>560</v>
      </c>
      <c r="AO18" s="567"/>
      <c r="AP18" s="566" t="s">
        <v>559</v>
      </c>
      <c r="AQ18" s="567"/>
      <c r="AR18" s="566" t="s">
        <v>558</v>
      </c>
      <c r="AS18" s="567"/>
      <c r="AT18" s="566" t="s">
        <v>557</v>
      </c>
      <c r="AU18" s="567"/>
      <c r="AV18" s="566" t="s">
        <v>80</v>
      </c>
      <c r="AW18" s="567"/>
      <c r="AX18" s="441"/>
      <c r="AY18" s="442"/>
      <c r="AZ18" s="442"/>
      <c r="BA18" s="442"/>
    </row>
    <row r="19" spans="1:61" s="6" customFormat="1" ht="21.95" customHeight="1">
      <c r="A19" s="540"/>
      <c r="B19" s="537" t="s">
        <v>529</v>
      </c>
      <c r="C19" s="542"/>
      <c r="D19" s="543"/>
      <c r="E19" s="544" t="s">
        <v>259</v>
      </c>
      <c r="F19" s="542"/>
      <c r="G19" s="543"/>
      <c r="H19" s="568"/>
      <c r="I19" s="569"/>
      <c r="J19" s="568"/>
      <c r="K19" s="569"/>
      <c r="L19" s="568"/>
      <c r="M19" s="569"/>
      <c r="N19" s="568"/>
      <c r="O19" s="569"/>
      <c r="P19" s="568"/>
      <c r="Q19" s="569"/>
      <c r="R19" s="568"/>
      <c r="S19" s="569"/>
      <c r="T19" s="568"/>
      <c r="U19" s="569"/>
      <c r="V19" s="568"/>
      <c r="W19" s="569"/>
      <c r="X19" s="568"/>
      <c r="Y19" s="569"/>
      <c r="Z19" s="571"/>
      <c r="AA19" s="572"/>
      <c r="AB19" s="568"/>
      <c r="AC19" s="569"/>
      <c r="AD19" s="568"/>
      <c r="AE19" s="569"/>
      <c r="AF19" s="568"/>
      <c r="AG19" s="569"/>
      <c r="AH19" s="568"/>
      <c r="AI19" s="569"/>
      <c r="AJ19" s="568"/>
      <c r="AK19" s="569"/>
      <c r="AL19" s="568"/>
      <c r="AM19" s="569"/>
      <c r="AN19" s="568"/>
      <c r="AO19" s="569"/>
      <c r="AP19" s="568"/>
      <c r="AQ19" s="569"/>
      <c r="AR19" s="568"/>
      <c r="AS19" s="569"/>
      <c r="AT19" s="568"/>
      <c r="AU19" s="569"/>
      <c r="AV19" s="568"/>
      <c r="AW19" s="569"/>
      <c r="AX19" s="441"/>
      <c r="AY19" s="442"/>
      <c r="AZ19" s="442"/>
      <c r="BA19" s="442"/>
    </row>
    <row r="20" spans="1:61" s="62" customFormat="1" ht="31.5" customHeight="1" thickBot="1">
      <c r="A20" s="541"/>
      <c r="B20" s="197" t="s">
        <v>263</v>
      </c>
      <c r="C20" s="344" t="s">
        <v>5</v>
      </c>
      <c r="D20" s="344" t="s">
        <v>83</v>
      </c>
      <c r="E20" s="344" t="s">
        <v>263</v>
      </c>
      <c r="F20" s="344" t="s">
        <v>5</v>
      </c>
      <c r="G20" s="344" t="s">
        <v>83</v>
      </c>
      <c r="H20" s="430" t="s">
        <v>529</v>
      </c>
      <c r="I20" s="434" t="s">
        <v>259</v>
      </c>
      <c r="J20" s="430" t="s">
        <v>529</v>
      </c>
      <c r="K20" s="434" t="s">
        <v>259</v>
      </c>
      <c r="L20" s="430" t="s">
        <v>529</v>
      </c>
      <c r="M20" s="434" t="s">
        <v>259</v>
      </c>
      <c r="N20" s="430" t="s">
        <v>529</v>
      </c>
      <c r="O20" s="434" t="s">
        <v>259</v>
      </c>
      <c r="P20" s="430" t="s">
        <v>529</v>
      </c>
      <c r="Q20" s="434" t="s">
        <v>259</v>
      </c>
      <c r="R20" s="430" t="s">
        <v>529</v>
      </c>
      <c r="S20" s="434" t="s">
        <v>259</v>
      </c>
      <c r="T20" s="430" t="s">
        <v>529</v>
      </c>
      <c r="U20" s="434" t="s">
        <v>259</v>
      </c>
      <c r="V20" s="430" t="s">
        <v>529</v>
      </c>
      <c r="W20" s="434" t="s">
        <v>259</v>
      </c>
      <c r="X20" s="430" t="s">
        <v>529</v>
      </c>
      <c r="Y20" s="434" t="s">
        <v>259</v>
      </c>
      <c r="Z20" s="430" t="s">
        <v>529</v>
      </c>
      <c r="AA20" s="434" t="s">
        <v>259</v>
      </c>
      <c r="AB20" s="430" t="s">
        <v>529</v>
      </c>
      <c r="AC20" s="434" t="s">
        <v>259</v>
      </c>
      <c r="AD20" s="430" t="s">
        <v>529</v>
      </c>
      <c r="AE20" s="434" t="s">
        <v>259</v>
      </c>
      <c r="AF20" s="430" t="s">
        <v>529</v>
      </c>
      <c r="AG20" s="434" t="s">
        <v>259</v>
      </c>
      <c r="AH20" s="430" t="s">
        <v>529</v>
      </c>
      <c r="AI20" s="434" t="s">
        <v>259</v>
      </c>
      <c r="AJ20" s="430" t="s">
        <v>529</v>
      </c>
      <c r="AK20" s="434" t="s">
        <v>259</v>
      </c>
      <c r="AL20" s="430" t="s">
        <v>529</v>
      </c>
      <c r="AM20" s="434" t="s">
        <v>259</v>
      </c>
      <c r="AN20" s="430" t="s">
        <v>529</v>
      </c>
      <c r="AO20" s="434" t="s">
        <v>259</v>
      </c>
      <c r="AP20" s="430" t="s">
        <v>529</v>
      </c>
      <c r="AQ20" s="434" t="s">
        <v>259</v>
      </c>
      <c r="AR20" s="430" t="s">
        <v>529</v>
      </c>
      <c r="AS20" s="434" t="s">
        <v>259</v>
      </c>
      <c r="AT20" s="430" t="s">
        <v>529</v>
      </c>
      <c r="AU20" s="434" t="s">
        <v>259</v>
      </c>
      <c r="AV20" s="430" t="s">
        <v>529</v>
      </c>
      <c r="AW20" s="197" t="s">
        <v>259</v>
      </c>
      <c r="AX20" s="432"/>
      <c r="AY20" s="433"/>
      <c r="AZ20" s="433"/>
      <c r="BA20" s="433"/>
    </row>
    <row r="21" spans="1:61" s="62" customFormat="1" ht="18.75" hidden="1" customHeight="1" thickTop="1">
      <c r="A21" s="338">
        <v>2016</v>
      </c>
      <c r="B21" s="343">
        <v>220</v>
      </c>
      <c r="C21" s="343">
        <v>98</v>
      </c>
      <c r="D21" s="343">
        <v>122</v>
      </c>
      <c r="E21" s="343">
        <v>16</v>
      </c>
      <c r="F21" s="343">
        <v>10</v>
      </c>
      <c r="G21" s="343">
        <v>6</v>
      </c>
      <c r="H21" s="119">
        <v>117</v>
      </c>
      <c r="I21" s="119">
        <v>16</v>
      </c>
      <c r="J21" s="119">
        <v>0</v>
      </c>
      <c r="K21" s="119">
        <v>0</v>
      </c>
      <c r="L21" s="119">
        <v>46</v>
      </c>
      <c r="M21" s="119">
        <v>0</v>
      </c>
      <c r="N21" s="119">
        <v>42</v>
      </c>
      <c r="O21" s="119">
        <v>0</v>
      </c>
      <c r="P21" s="119">
        <v>0</v>
      </c>
      <c r="Q21" s="119">
        <v>0</v>
      </c>
      <c r="R21" s="119">
        <v>0</v>
      </c>
      <c r="S21" s="119">
        <v>0</v>
      </c>
      <c r="T21" s="119">
        <v>0</v>
      </c>
      <c r="U21" s="119">
        <v>0</v>
      </c>
      <c r="V21" s="119">
        <v>4</v>
      </c>
      <c r="W21" s="119">
        <v>0</v>
      </c>
      <c r="X21" s="119">
        <v>0</v>
      </c>
      <c r="Y21" s="119">
        <v>0</v>
      </c>
      <c r="Z21" s="119">
        <v>0</v>
      </c>
      <c r="AA21" s="119">
        <v>0</v>
      </c>
      <c r="AB21" s="119">
        <v>0</v>
      </c>
      <c r="AC21" s="119">
        <v>0</v>
      </c>
      <c r="AD21" s="119">
        <v>0</v>
      </c>
      <c r="AE21" s="119">
        <v>0</v>
      </c>
      <c r="AF21" s="119">
        <v>0</v>
      </c>
      <c r="AG21" s="119">
        <v>0</v>
      </c>
      <c r="AH21" s="119">
        <v>0</v>
      </c>
      <c r="AI21" s="119">
        <v>0</v>
      </c>
      <c r="AJ21" s="119">
        <v>3</v>
      </c>
      <c r="AK21" s="119">
        <v>0</v>
      </c>
      <c r="AL21" s="119" t="s">
        <v>0</v>
      </c>
      <c r="AM21" s="119" t="s">
        <v>0</v>
      </c>
      <c r="AN21" s="119">
        <v>0</v>
      </c>
      <c r="AO21" s="119">
        <v>0</v>
      </c>
      <c r="AP21" s="119">
        <v>2</v>
      </c>
      <c r="AQ21" s="119">
        <v>0</v>
      </c>
      <c r="AR21" s="119">
        <v>0</v>
      </c>
      <c r="AS21" s="119">
        <v>0</v>
      </c>
      <c r="AT21" s="119">
        <v>0</v>
      </c>
      <c r="AU21" s="119">
        <v>0</v>
      </c>
      <c r="AV21" s="119">
        <v>3</v>
      </c>
      <c r="AW21" s="119">
        <v>0</v>
      </c>
      <c r="AX21" s="439"/>
      <c r="AY21" s="119"/>
      <c r="AZ21" s="119"/>
      <c r="BA21" s="119"/>
    </row>
    <row r="22" spans="1:61" s="62" customFormat="1" ht="18.75" hidden="1" customHeight="1">
      <c r="A22" s="338">
        <v>2017</v>
      </c>
      <c r="B22" s="343">
        <v>201</v>
      </c>
      <c r="C22" s="343">
        <v>104</v>
      </c>
      <c r="D22" s="343">
        <v>97</v>
      </c>
      <c r="E22" s="343">
        <v>0</v>
      </c>
      <c r="F22" s="343">
        <v>0</v>
      </c>
      <c r="G22" s="343">
        <v>0</v>
      </c>
      <c r="H22" s="119">
        <v>0</v>
      </c>
      <c r="I22" s="119">
        <v>0</v>
      </c>
      <c r="J22" s="119">
        <v>0</v>
      </c>
      <c r="K22" s="119">
        <v>0</v>
      </c>
      <c r="L22" s="119">
        <v>78</v>
      </c>
      <c r="M22" s="119">
        <v>0</v>
      </c>
      <c r="N22" s="119">
        <v>57</v>
      </c>
      <c r="O22" s="119">
        <v>0</v>
      </c>
      <c r="P22" s="119">
        <v>2</v>
      </c>
      <c r="Q22" s="119">
        <v>0</v>
      </c>
      <c r="R22" s="119">
        <v>0</v>
      </c>
      <c r="S22" s="119">
        <v>0</v>
      </c>
      <c r="T22" s="119">
        <v>5</v>
      </c>
      <c r="U22" s="119">
        <v>0</v>
      </c>
      <c r="V22" s="119">
        <v>18</v>
      </c>
      <c r="W22" s="119">
        <v>0</v>
      </c>
      <c r="X22" s="119">
        <v>1</v>
      </c>
      <c r="Y22" s="119">
        <v>0</v>
      </c>
      <c r="Z22" s="119">
        <v>0</v>
      </c>
      <c r="AA22" s="119">
        <v>0</v>
      </c>
      <c r="AB22" s="119">
        <v>0</v>
      </c>
      <c r="AC22" s="119">
        <v>0</v>
      </c>
      <c r="AD22" s="119">
        <v>0</v>
      </c>
      <c r="AE22" s="119">
        <v>0</v>
      </c>
      <c r="AF22" s="119">
        <v>0</v>
      </c>
      <c r="AG22" s="119">
        <v>0</v>
      </c>
      <c r="AH22" s="119">
        <v>0</v>
      </c>
      <c r="AI22" s="119">
        <v>0</v>
      </c>
      <c r="AJ22" s="119">
        <v>0</v>
      </c>
      <c r="AK22" s="119">
        <v>0</v>
      </c>
      <c r="AL22" s="119" t="s">
        <v>0</v>
      </c>
      <c r="AM22" s="119" t="s">
        <v>0</v>
      </c>
      <c r="AN22" s="119">
        <v>0</v>
      </c>
      <c r="AO22" s="119">
        <v>0</v>
      </c>
      <c r="AP22" s="119">
        <v>2</v>
      </c>
      <c r="AQ22" s="119">
        <v>0</v>
      </c>
      <c r="AR22" s="119">
        <v>0</v>
      </c>
      <c r="AS22" s="119">
        <v>0</v>
      </c>
      <c r="AT22" s="119">
        <v>38</v>
      </c>
      <c r="AU22" s="119">
        <v>0</v>
      </c>
      <c r="AV22" s="119">
        <v>0</v>
      </c>
      <c r="AW22" s="119">
        <v>0</v>
      </c>
      <c r="AX22" s="439"/>
      <c r="AY22" s="119"/>
      <c r="AZ22" s="119"/>
      <c r="BA22" s="119"/>
    </row>
    <row r="23" spans="1:61" s="62" customFormat="1" ht="18.75" hidden="1" customHeight="1">
      <c r="A23" s="338">
        <v>2018</v>
      </c>
      <c r="B23" s="92">
        <v>360</v>
      </c>
      <c r="C23" s="92">
        <v>185</v>
      </c>
      <c r="D23" s="369">
        <v>175</v>
      </c>
      <c r="E23" s="92">
        <v>0</v>
      </c>
      <c r="F23" s="92">
        <v>0</v>
      </c>
      <c r="G23" s="93">
        <v>0</v>
      </c>
      <c r="H23" s="277">
        <v>107</v>
      </c>
      <c r="I23" s="390">
        <v>0</v>
      </c>
      <c r="J23" s="277">
        <v>0</v>
      </c>
      <c r="K23" s="390">
        <v>0</v>
      </c>
      <c r="L23" s="277">
        <v>96</v>
      </c>
      <c r="M23" s="390">
        <v>0</v>
      </c>
      <c r="N23" s="277">
        <v>27</v>
      </c>
      <c r="O23" s="390">
        <v>0</v>
      </c>
      <c r="P23" s="277">
        <v>0</v>
      </c>
      <c r="Q23" s="390">
        <v>0</v>
      </c>
      <c r="R23" s="277">
        <v>0</v>
      </c>
      <c r="S23" s="390">
        <v>0</v>
      </c>
      <c r="T23" s="277">
        <v>2</v>
      </c>
      <c r="U23" s="390">
        <v>0</v>
      </c>
      <c r="V23" s="277">
        <v>0</v>
      </c>
      <c r="W23" s="390">
        <v>0</v>
      </c>
      <c r="X23" s="277">
        <v>2</v>
      </c>
      <c r="Y23" s="390">
        <v>0</v>
      </c>
      <c r="Z23" s="277">
        <v>0</v>
      </c>
      <c r="AA23" s="390">
        <v>0</v>
      </c>
      <c r="AB23" s="277">
        <v>0</v>
      </c>
      <c r="AC23" s="390">
        <v>0</v>
      </c>
      <c r="AD23" s="277">
        <v>0</v>
      </c>
      <c r="AE23" s="390">
        <v>0</v>
      </c>
      <c r="AF23" s="277">
        <v>1</v>
      </c>
      <c r="AG23" s="390">
        <v>0</v>
      </c>
      <c r="AH23" s="277">
        <v>0</v>
      </c>
      <c r="AI23" s="390">
        <v>0</v>
      </c>
      <c r="AJ23" s="277">
        <v>3</v>
      </c>
      <c r="AK23" s="390">
        <v>0</v>
      </c>
      <c r="AL23" s="277" t="s">
        <v>0</v>
      </c>
      <c r="AM23" s="390" t="s">
        <v>0</v>
      </c>
      <c r="AN23" s="277">
        <v>0</v>
      </c>
      <c r="AO23" s="390">
        <v>0</v>
      </c>
      <c r="AP23" s="277">
        <v>3</v>
      </c>
      <c r="AQ23" s="390">
        <v>0</v>
      </c>
      <c r="AR23" s="277">
        <v>1</v>
      </c>
      <c r="AS23" s="390">
        <v>0</v>
      </c>
      <c r="AT23" s="277">
        <v>0</v>
      </c>
      <c r="AU23" s="390">
        <v>0</v>
      </c>
      <c r="AV23" s="277">
        <v>59</v>
      </c>
      <c r="AW23" s="277">
        <v>0</v>
      </c>
      <c r="AX23" s="440"/>
      <c r="AY23" s="277"/>
      <c r="AZ23" s="277"/>
      <c r="BA23" s="277"/>
    </row>
    <row r="24" spans="1:61" s="62" customFormat="1" ht="18.75" customHeight="1" thickTop="1">
      <c r="A24" s="338">
        <v>2019</v>
      </c>
      <c r="B24" s="92">
        <v>230</v>
      </c>
      <c r="C24" s="92">
        <v>117</v>
      </c>
      <c r="D24" s="369">
        <v>113</v>
      </c>
      <c r="E24" s="92">
        <v>3</v>
      </c>
      <c r="F24" s="92">
        <v>2</v>
      </c>
      <c r="G24" s="93">
        <v>1</v>
      </c>
      <c r="H24" s="277">
        <v>93</v>
      </c>
      <c r="I24" s="390">
        <v>3</v>
      </c>
      <c r="J24" s="277">
        <v>0</v>
      </c>
      <c r="K24" s="390">
        <v>0</v>
      </c>
      <c r="L24" s="277">
        <v>29</v>
      </c>
      <c r="M24" s="390">
        <v>0</v>
      </c>
      <c r="N24" s="277">
        <v>18</v>
      </c>
      <c r="O24" s="390">
        <v>0</v>
      </c>
      <c r="P24" s="277">
        <v>0</v>
      </c>
      <c r="Q24" s="390">
        <v>0</v>
      </c>
      <c r="R24" s="277">
        <v>0</v>
      </c>
      <c r="S24" s="390">
        <v>0</v>
      </c>
      <c r="T24" s="277">
        <v>6</v>
      </c>
      <c r="U24" s="390">
        <v>0</v>
      </c>
      <c r="V24" s="277">
        <v>0</v>
      </c>
      <c r="W24" s="390">
        <v>0</v>
      </c>
      <c r="X24" s="277">
        <v>0</v>
      </c>
      <c r="Y24" s="390">
        <v>0</v>
      </c>
      <c r="Z24" s="277">
        <v>0</v>
      </c>
      <c r="AA24" s="390">
        <v>0</v>
      </c>
      <c r="AB24" s="277">
        <v>0</v>
      </c>
      <c r="AC24" s="390">
        <v>0</v>
      </c>
      <c r="AD24" s="277">
        <v>0</v>
      </c>
      <c r="AE24" s="390">
        <v>0</v>
      </c>
      <c r="AF24" s="277">
        <v>0</v>
      </c>
      <c r="AG24" s="390">
        <v>0</v>
      </c>
      <c r="AH24" s="277">
        <v>0</v>
      </c>
      <c r="AI24" s="390">
        <v>0</v>
      </c>
      <c r="AJ24" s="277">
        <v>2</v>
      </c>
      <c r="AK24" s="390">
        <v>0</v>
      </c>
      <c r="AL24" s="277" t="s">
        <v>4</v>
      </c>
      <c r="AM24" s="390">
        <v>0</v>
      </c>
      <c r="AN24" s="277">
        <v>0</v>
      </c>
      <c r="AO24" s="390">
        <v>0</v>
      </c>
      <c r="AP24" s="277">
        <v>1</v>
      </c>
      <c r="AQ24" s="390">
        <v>0</v>
      </c>
      <c r="AR24" s="277">
        <v>0</v>
      </c>
      <c r="AS24" s="390">
        <v>0</v>
      </c>
      <c r="AT24" s="277">
        <v>1</v>
      </c>
      <c r="AU24" s="390">
        <v>0</v>
      </c>
      <c r="AV24" s="277">
        <v>35</v>
      </c>
      <c r="AW24" s="277">
        <v>0</v>
      </c>
      <c r="AX24" s="440"/>
      <c r="AY24" s="277"/>
      <c r="AZ24" s="277"/>
      <c r="BA24" s="277"/>
    </row>
    <row r="25" spans="1:61" s="62" customFormat="1" ht="18.75" customHeight="1">
      <c r="A25" s="338">
        <v>2020</v>
      </c>
      <c r="B25" s="92">
        <v>231</v>
      </c>
      <c r="C25" s="92">
        <v>136</v>
      </c>
      <c r="D25" s="369">
        <v>95</v>
      </c>
      <c r="E25" s="92">
        <v>0</v>
      </c>
      <c r="F25" s="92">
        <v>0</v>
      </c>
      <c r="G25" s="93">
        <v>0</v>
      </c>
      <c r="H25" s="277">
        <v>101</v>
      </c>
      <c r="I25" s="390">
        <v>0</v>
      </c>
      <c r="J25" s="277">
        <v>1</v>
      </c>
      <c r="K25" s="390">
        <v>0</v>
      </c>
      <c r="L25" s="277">
        <v>0</v>
      </c>
      <c r="M25" s="390">
        <v>0</v>
      </c>
      <c r="N25" s="277">
        <v>2</v>
      </c>
      <c r="O25" s="390">
        <v>0</v>
      </c>
      <c r="P25" s="277">
        <v>8</v>
      </c>
      <c r="Q25" s="390">
        <v>0</v>
      </c>
      <c r="R25" s="277">
        <v>0</v>
      </c>
      <c r="S25" s="390">
        <v>0</v>
      </c>
      <c r="T25" s="277">
        <v>3</v>
      </c>
      <c r="U25" s="390">
        <v>0</v>
      </c>
      <c r="V25" s="277">
        <v>6</v>
      </c>
      <c r="W25" s="390">
        <v>0</v>
      </c>
      <c r="X25" s="277">
        <v>3</v>
      </c>
      <c r="Y25" s="390">
        <v>0</v>
      </c>
      <c r="Z25" s="277">
        <v>38</v>
      </c>
      <c r="AA25" s="390" t="s">
        <v>2</v>
      </c>
      <c r="AB25" s="277" t="s">
        <v>2</v>
      </c>
      <c r="AC25" s="390" t="s">
        <v>2</v>
      </c>
      <c r="AD25" s="277">
        <v>1</v>
      </c>
      <c r="AE25" s="390" t="s">
        <v>2</v>
      </c>
      <c r="AF25" s="277" t="s">
        <v>2</v>
      </c>
      <c r="AG25" s="390" t="s">
        <v>2</v>
      </c>
      <c r="AH25" s="277" t="s">
        <v>2</v>
      </c>
      <c r="AI25" s="390" t="s">
        <v>2</v>
      </c>
      <c r="AJ25" s="277">
        <v>1</v>
      </c>
      <c r="AK25" s="390" t="s">
        <v>2</v>
      </c>
      <c r="AL25" s="277" t="s">
        <v>6</v>
      </c>
      <c r="AM25" s="390" t="s">
        <v>2</v>
      </c>
      <c r="AN25" s="277" t="s">
        <v>2</v>
      </c>
      <c r="AO25" s="390" t="s">
        <v>2</v>
      </c>
      <c r="AP25" s="277">
        <v>24</v>
      </c>
      <c r="AQ25" s="390" t="s">
        <v>2</v>
      </c>
      <c r="AR25" s="277" t="s">
        <v>2</v>
      </c>
      <c r="AS25" s="390" t="s">
        <v>2</v>
      </c>
      <c r="AT25" s="277">
        <v>3</v>
      </c>
      <c r="AU25" s="390" t="s">
        <v>2</v>
      </c>
      <c r="AV25" s="277" t="s">
        <v>2</v>
      </c>
      <c r="AW25" s="277" t="s">
        <v>2</v>
      </c>
      <c r="AX25" s="440"/>
      <c r="AY25" s="277"/>
      <c r="AZ25" s="277"/>
      <c r="BA25" s="277"/>
    </row>
    <row r="26" spans="1:61" s="62" customFormat="1" ht="18.75" customHeight="1">
      <c r="A26" s="338">
        <v>2021</v>
      </c>
      <c r="B26" s="92">
        <v>141</v>
      </c>
      <c r="C26" s="92">
        <v>77</v>
      </c>
      <c r="D26" s="369">
        <v>64</v>
      </c>
      <c r="E26" s="92">
        <v>0</v>
      </c>
      <c r="F26" s="92">
        <v>0</v>
      </c>
      <c r="G26" s="93">
        <v>0</v>
      </c>
      <c r="H26" s="277">
        <v>78</v>
      </c>
      <c r="I26" s="390">
        <v>0</v>
      </c>
      <c r="J26" s="277">
        <v>0</v>
      </c>
      <c r="K26" s="390">
        <v>0</v>
      </c>
      <c r="L26" s="277">
        <v>0</v>
      </c>
      <c r="M26" s="390">
        <v>0</v>
      </c>
      <c r="N26" s="277">
        <v>0</v>
      </c>
      <c r="O26" s="390">
        <v>0</v>
      </c>
      <c r="P26" s="277">
        <v>0</v>
      </c>
      <c r="Q26" s="390">
        <v>0</v>
      </c>
      <c r="R26" s="277">
        <v>0</v>
      </c>
      <c r="S26" s="390">
        <v>0</v>
      </c>
      <c r="T26" s="277">
        <v>8</v>
      </c>
      <c r="U26" s="390">
        <v>0</v>
      </c>
      <c r="V26" s="277">
        <v>11</v>
      </c>
      <c r="W26" s="390">
        <v>0</v>
      </c>
      <c r="X26" s="277">
        <v>0</v>
      </c>
      <c r="Y26" s="390">
        <v>0</v>
      </c>
      <c r="Z26" s="277">
        <v>29</v>
      </c>
      <c r="AA26" s="390" t="s">
        <v>2</v>
      </c>
      <c r="AB26" s="277" t="s">
        <v>2</v>
      </c>
      <c r="AC26" s="390" t="s">
        <v>2</v>
      </c>
      <c r="AD26" s="277" t="s">
        <v>2</v>
      </c>
      <c r="AE26" s="390" t="s">
        <v>2</v>
      </c>
      <c r="AF26" s="277" t="s">
        <v>2</v>
      </c>
      <c r="AG26" s="390" t="s">
        <v>2</v>
      </c>
      <c r="AH26" s="277" t="s">
        <v>2</v>
      </c>
      <c r="AI26" s="390" t="s">
        <v>2</v>
      </c>
      <c r="AJ26" s="277" t="s">
        <v>2</v>
      </c>
      <c r="AK26" s="390" t="s">
        <v>2</v>
      </c>
      <c r="AL26" s="277" t="s">
        <v>2</v>
      </c>
      <c r="AM26" s="390" t="s">
        <v>2</v>
      </c>
      <c r="AN26" s="277" t="s">
        <v>2</v>
      </c>
      <c r="AO26" s="390" t="s">
        <v>2</v>
      </c>
      <c r="AP26" s="277">
        <v>8</v>
      </c>
      <c r="AQ26" s="390" t="s">
        <v>2</v>
      </c>
      <c r="AR26" s="277" t="s">
        <v>2</v>
      </c>
      <c r="AS26" s="390" t="s">
        <v>2</v>
      </c>
      <c r="AT26" s="277">
        <v>6</v>
      </c>
      <c r="AU26" s="390" t="s">
        <v>2</v>
      </c>
      <c r="AV26" s="277">
        <v>1</v>
      </c>
      <c r="AW26" s="277" t="s">
        <v>2</v>
      </c>
      <c r="AX26" s="440"/>
      <c r="AY26" s="277"/>
      <c r="AZ26" s="277"/>
      <c r="BA26" s="277"/>
    </row>
    <row r="27" spans="1:61" s="62" customFormat="1" ht="18.75" customHeight="1">
      <c r="A27" s="431">
        <v>2022</v>
      </c>
      <c r="B27" s="92">
        <v>78</v>
      </c>
      <c r="C27" s="92">
        <v>39</v>
      </c>
      <c r="D27" s="369">
        <v>39</v>
      </c>
      <c r="E27" s="92">
        <v>0</v>
      </c>
      <c r="F27" s="92">
        <v>0</v>
      </c>
      <c r="G27" s="93">
        <v>0</v>
      </c>
      <c r="H27" s="277">
        <v>47</v>
      </c>
      <c r="I27" s="390">
        <v>0</v>
      </c>
      <c r="J27" s="277">
        <v>0</v>
      </c>
      <c r="K27" s="390">
        <v>0</v>
      </c>
      <c r="L27" s="277">
        <v>0</v>
      </c>
      <c r="M27" s="390">
        <v>0</v>
      </c>
      <c r="N27" s="277">
        <v>0</v>
      </c>
      <c r="O27" s="390">
        <v>0</v>
      </c>
      <c r="P27" s="277">
        <v>0</v>
      </c>
      <c r="Q27" s="390">
        <v>0</v>
      </c>
      <c r="R27" s="277">
        <v>0</v>
      </c>
      <c r="S27" s="390">
        <v>0</v>
      </c>
      <c r="T27" s="277">
        <v>7</v>
      </c>
      <c r="U27" s="390">
        <v>0</v>
      </c>
      <c r="V27" s="277">
        <v>4</v>
      </c>
      <c r="W27" s="390">
        <v>0</v>
      </c>
      <c r="X27" s="277">
        <v>0</v>
      </c>
      <c r="Y27" s="390">
        <v>0</v>
      </c>
      <c r="Z27" s="277">
        <v>15</v>
      </c>
      <c r="AA27" s="390">
        <v>0</v>
      </c>
      <c r="AB27" s="277">
        <v>0</v>
      </c>
      <c r="AC27" s="390">
        <v>0</v>
      </c>
      <c r="AD27" s="277">
        <v>0</v>
      </c>
      <c r="AE27" s="390">
        <v>0</v>
      </c>
      <c r="AF27" s="277">
        <v>0</v>
      </c>
      <c r="AG27" s="390">
        <v>0</v>
      </c>
      <c r="AH27" s="277">
        <v>0</v>
      </c>
      <c r="AI27" s="390">
        <v>0</v>
      </c>
      <c r="AJ27" s="277">
        <v>0</v>
      </c>
      <c r="AK27" s="390">
        <v>0</v>
      </c>
      <c r="AL27" s="277">
        <v>1</v>
      </c>
      <c r="AM27" s="390">
        <v>0</v>
      </c>
      <c r="AN27" s="277">
        <v>0</v>
      </c>
      <c r="AO27" s="390">
        <v>0</v>
      </c>
      <c r="AP27" s="277">
        <v>2</v>
      </c>
      <c r="AQ27" s="390">
        <v>0</v>
      </c>
      <c r="AR27" s="277">
        <v>0</v>
      </c>
      <c r="AS27" s="390">
        <v>0</v>
      </c>
      <c r="AT27" s="277">
        <v>2</v>
      </c>
      <c r="AU27" s="390">
        <v>0</v>
      </c>
      <c r="AV27" s="277">
        <v>0</v>
      </c>
      <c r="AW27" s="277">
        <v>0</v>
      </c>
      <c r="AX27" s="440"/>
      <c r="AY27" s="277"/>
      <c r="AZ27" s="277"/>
      <c r="BA27" s="277"/>
    </row>
    <row r="28" spans="1:61" s="453" customFormat="1" ht="18.75" customHeight="1">
      <c r="A28" s="236">
        <v>2023</v>
      </c>
      <c r="B28" s="160">
        <v>123</v>
      </c>
      <c r="C28" s="160">
        <v>68</v>
      </c>
      <c r="D28" s="370">
        <v>55</v>
      </c>
      <c r="E28" s="160">
        <v>2</v>
      </c>
      <c r="F28" s="160">
        <v>2</v>
      </c>
      <c r="G28" s="161">
        <v>0</v>
      </c>
      <c r="H28" s="280">
        <v>89</v>
      </c>
      <c r="I28" s="391">
        <v>0</v>
      </c>
      <c r="J28" s="280">
        <v>0</v>
      </c>
      <c r="K28" s="391">
        <v>0</v>
      </c>
      <c r="L28" s="280">
        <v>0</v>
      </c>
      <c r="M28" s="391">
        <v>0</v>
      </c>
      <c r="N28" s="280">
        <v>0</v>
      </c>
      <c r="O28" s="391">
        <v>0</v>
      </c>
      <c r="P28" s="280">
        <v>0</v>
      </c>
      <c r="Q28" s="391">
        <v>0</v>
      </c>
      <c r="R28" s="280">
        <v>0</v>
      </c>
      <c r="S28" s="391">
        <v>0</v>
      </c>
      <c r="T28" s="280">
        <v>2</v>
      </c>
      <c r="U28" s="391">
        <v>0</v>
      </c>
      <c r="V28" s="280">
        <v>1</v>
      </c>
      <c r="W28" s="391">
        <v>0</v>
      </c>
      <c r="X28" s="280">
        <v>0</v>
      </c>
      <c r="Y28" s="391">
        <v>0</v>
      </c>
      <c r="Z28" s="280">
        <v>24</v>
      </c>
      <c r="AA28" s="391">
        <v>0</v>
      </c>
      <c r="AB28" s="280">
        <v>0</v>
      </c>
      <c r="AC28" s="391">
        <v>0</v>
      </c>
      <c r="AD28" s="280">
        <v>0</v>
      </c>
      <c r="AE28" s="391">
        <v>0</v>
      </c>
      <c r="AF28" s="280">
        <v>0</v>
      </c>
      <c r="AG28" s="391">
        <v>0</v>
      </c>
      <c r="AH28" s="280">
        <v>0</v>
      </c>
      <c r="AI28" s="391">
        <v>0</v>
      </c>
      <c r="AJ28" s="280">
        <v>0</v>
      </c>
      <c r="AK28" s="391">
        <v>0</v>
      </c>
      <c r="AL28" s="280">
        <v>1</v>
      </c>
      <c r="AM28" s="391">
        <v>1</v>
      </c>
      <c r="AN28" s="280">
        <v>0</v>
      </c>
      <c r="AO28" s="391">
        <v>0</v>
      </c>
      <c r="AP28" s="280">
        <v>2</v>
      </c>
      <c r="AQ28" s="391">
        <v>0</v>
      </c>
      <c r="AR28" s="280">
        <v>0</v>
      </c>
      <c r="AS28" s="391">
        <v>0</v>
      </c>
      <c r="AT28" s="280">
        <v>3</v>
      </c>
      <c r="AU28" s="391">
        <v>1</v>
      </c>
      <c r="AV28" s="280">
        <v>1</v>
      </c>
      <c r="AW28" s="280">
        <v>0</v>
      </c>
      <c r="AX28" s="443"/>
      <c r="AY28" s="444"/>
      <c r="AZ28" s="444"/>
      <c r="BA28" s="444"/>
    </row>
    <row r="29" spans="1:61" s="133" customFormat="1" ht="24.75" customHeight="1">
      <c r="A29" s="137"/>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5"/>
      <c r="AA29" s="135"/>
      <c r="AB29" s="135"/>
      <c r="AC29" s="135"/>
      <c r="AD29" s="135"/>
      <c r="AE29" s="134"/>
      <c r="AF29" s="134"/>
      <c r="AG29" s="134"/>
      <c r="AH29" s="134"/>
      <c r="AI29" s="134"/>
      <c r="AJ29" s="134"/>
      <c r="AK29" s="134"/>
      <c r="AL29" s="134"/>
      <c r="AM29" s="134"/>
      <c r="AN29" s="134"/>
      <c r="AO29" s="134"/>
      <c r="AP29" s="134"/>
      <c r="AQ29" s="134"/>
      <c r="AR29" s="134"/>
      <c r="AS29" s="134"/>
      <c r="AT29" s="134"/>
      <c r="AU29" s="134"/>
      <c r="AV29" s="134"/>
      <c r="AW29" s="134"/>
      <c r="AX29" s="134"/>
      <c r="AY29" s="134"/>
    </row>
    <row r="30" spans="1:61" s="62" customFormat="1" ht="21.95" customHeight="1">
      <c r="A30" s="539" t="s">
        <v>695</v>
      </c>
      <c r="B30" s="543" t="s">
        <v>556</v>
      </c>
      <c r="C30" s="510"/>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0"/>
      <c r="BC30" s="510"/>
      <c r="BD30" s="510"/>
      <c r="BE30" s="510"/>
      <c r="BF30" s="510"/>
      <c r="BG30" s="510"/>
      <c r="BH30" s="573" t="s">
        <v>555</v>
      </c>
      <c r="BI30" s="543"/>
    </row>
    <row r="31" spans="1:61" s="62" customFormat="1" ht="21.95" customHeight="1">
      <c r="A31" s="540"/>
      <c r="B31" s="542" t="s">
        <v>1</v>
      </c>
      <c r="C31" s="542"/>
      <c r="D31" s="542"/>
      <c r="E31" s="542"/>
      <c r="F31" s="542"/>
      <c r="G31" s="543"/>
      <c r="H31" s="562" t="s">
        <v>554</v>
      </c>
      <c r="I31" s="563"/>
      <c r="J31" s="562" t="s">
        <v>553</v>
      </c>
      <c r="K31" s="563"/>
      <c r="L31" s="562" t="s">
        <v>552</v>
      </c>
      <c r="M31" s="563"/>
      <c r="N31" s="562" t="s">
        <v>551</v>
      </c>
      <c r="O31" s="563"/>
      <c r="P31" s="562" t="s">
        <v>550</v>
      </c>
      <c r="Q31" s="563"/>
      <c r="R31" s="562" t="s">
        <v>549</v>
      </c>
      <c r="S31" s="563"/>
      <c r="T31" s="562" t="s">
        <v>548</v>
      </c>
      <c r="U31" s="563"/>
      <c r="V31" s="562" t="s">
        <v>547</v>
      </c>
      <c r="W31" s="563"/>
      <c r="X31" s="562" t="s">
        <v>546</v>
      </c>
      <c r="Y31" s="563"/>
      <c r="Z31" s="562" t="s">
        <v>545</v>
      </c>
      <c r="AA31" s="563"/>
      <c r="AB31" s="562" t="s">
        <v>544</v>
      </c>
      <c r="AC31" s="563"/>
      <c r="AD31" s="562" t="s">
        <v>543</v>
      </c>
      <c r="AE31" s="563"/>
      <c r="AF31" s="562" t="s">
        <v>542</v>
      </c>
      <c r="AG31" s="563"/>
      <c r="AH31" s="562" t="s">
        <v>541</v>
      </c>
      <c r="AI31" s="563"/>
      <c r="AJ31" s="562" t="s">
        <v>540</v>
      </c>
      <c r="AK31" s="563"/>
      <c r="AL31" s="562" t="s">
        <v>539</v>
      </c>
      <c r="AM31" s="563"/>
      <c r="AN31" s="562" t="s">
        <v>538</v>
      </c>
      <c r="AO31" s="563"/>
      <c r="AP31" s="562" t="s">
        <v>537</v>
      </c>
      <c r="AQ31" s="563"/>
      <c r="AR31" s="562" t="s">
        <v>536</v>
      </c>
      <c r="AS31" s="563"/>
      <c r="AT31" s="562" t="s">
        <v>535</v>
      </c>
      <c r="AU31" s="563"/>
      <c r="AV31" s="562" t="s">
        <v>534</v>
      </c>
      <c r="AW31" s="563"/>
      <c r="AX31" s="562" t="s">
        <v>533</v>
      </c>
      <c r="AY31" s="563"/>
      <c r="AZ31" s="562" t="s">
        <v>532</v>
      </c>
      <c r="BA31" s="563"/>
      <c r="BB31" s="562" t="s">
        <v>531</v>
      </c>
      <c r="BC31" s="563"/>
      <c r="BD31" s="562" t="s">
        <v>530</v>
      </c>
      <c r="BE31" s="563"/>
      <c r="BF31" s="566" t="s">
        <v>758</v>
      </c>
      <c r="BG31" s="567"/>
      <c r="BH31" s="522" t="s">
        <v>529</v>
      </c>
      <c r="BI31" s="522" t="s">
        <v>259</v>
      </c>
    </row>
    <row r="32" spans="1:61" s="62" customFormat="1" ht="36.75" customHeight="1">
      <c r="A32" s="540"/>
      <c r="B32" s="537" t="s">
        <v>529</v>
      </c>
      <c r="C32" s="542"/>
      <c r="D32" s="543"/>
      <c r="E32" s="544" t="s">
        <v>259</v>
      </c>
      <c r="F32" s="542"/>
      <c r="G32" s="543"/>
      <c r="H32" s="564"/>
      <c r="I32" s="565"/>
      <c r="J32" s="564"/>
      <c r="K32" s="565"/>
      <c r="L32" s="564"/>
      <c r="M32" s="565"/>
      <c r="N32" s="564"/>
      <c r="O32" s="565"/>
      <c r="P32" s="564"/>
      <c r="Q32" s="565"/>
      <c r="R32" s="564"/>
      <c r="S32" s="565"/>
      <c r="T32" s="564"/>
      <c r="U32" s="565"/>
      <c r="V32" s="564"/>
      <c r="W32" s="565"/>
      <c r="X32" s="564"/>
      <c r="Y32" s="565"/>
      <c r="Z32" s="564"/>
      <c r="AA32" s="565"/>
      <c r="AB32" s="564"/>
      <c r="AC32" s="565"/>
      <c r="AD32" s="564"/>
      <c r="AE32" s="565"/>
      <c r="AF32" s="564"/>
      <c r="AG32" s="565"/>
      <c r="AH32" s="564"/>
      <c r="AI32" s="565"/>
      <c r="AJ32" s="564"/>
      <c r="AK32" s="565"/>
      <c r="AL32" s="564"/>
      <c r="AM32" s="565"/>
      <c r="AN32" s="564"/>
      <c r="AO32" s="565"/>
      <c r="AP32" s="564"/>
      <c r="AQ32" s="565"/>
      <c r="AR32" s="564"/>
      <c r="AS32" s="565"/>
      <c r="AT32" s="564"/>
      <c r="AU32" s="565"/>
      <c r="AV32" s="564"/>
      <c r="AW32" s="565"/>
      <c r="AX32" s="564"/>
      <c r="AY32" s="565"/>
      <c r="AZ32" s="564"/>
      <c r="BA32" s="565"/>
      <c r="BB32" s="564"/>
      <c r="BC32" s="565"/>
      <c r="BD32" s="564"/>
      <c r="BE32" s="565"/>
      <c r="BF32" s="568"/>
      <c r="BG32" s="569"/>
      <c r="BH32" s="574"/>
      <c r="BI32" s="574"/>
    </row>
    <row r="33" spans="1:61" s="62" customFormat="1" ht="31.5" customHeight="1" thickBot="1">
      <c r="A33" s="541"/>
      <c r="B33" s="197" t="s">
        <v>263</v>
      </c>
      <c r="C33" s="344" t="s">
        <v>5</v>
      </c>
      <c r="D33" s="344" t="s">
        <v>83</v>
      </c>
      <c r="E33" s="344" t="s">
        <v>263</v>
      </c>
      <c r="F33" s="344" t="s">
        <v>5</v>
      </c>
      <c r="G33" s="344" t="s">
        <v>83</v>
      </c>
      <c r="H33" s="336" t="s">
        <v>529</v>
      </c>
      <c r="I33" s="349" t="s">
        <v>259</v>
      </c>
      <c r="J33" s="336" t="s">
        <v>529</v>
      </c>
      <c r="K33" s="349" t="s">
        <v>259</v>
      </c>
      <c r="L33" s="336" t="s">
        <v>529</v>
      </c>
      <c r="M33" s="349" t="s">
        <v>259</v>
      </c>
      <c r="N33" s="336" t="s">
        <v>529</v>
      </c>
      <c r="O33" s="349" t="s">
        <v>259</v>
      </c>
      <c r="P33" s="336" t="s">
        <v>529</v>
      </c>
      <c r="Q33" s="349" t="s">
        <v>259</v>
      </c>
      <c r="R33" s="336" t="s">
        <v>529</v>
      </c>
      <c r="S33" s="349" t="s">
        <v>259</v>
      </c>
      <c r="T33" s="336" t="s">
        <v>529</v>
      </c>
      <c r="U33" s="349" t="s">
        <v>259</v>
      </c>
      <c r="V33" s="336" t="s">
        <v>529</v>
      </c>
      <c r="W33" s="349" t="s">
        <v>259</v>
      </c>
      <c r="X33" s="336" t="s">
        <v>529</v>
      </c>
      <c r="Y33" s="349" t="s">
        <v>259</v>
      </c>
      <c r="Z33" s="336" t="s">
        <v>529</v>
      </c>
      <c r="AA33" s="349" t="s">
        <v>259</v>
      </c>
      <c r="AB33" s="336" t="s">
        <v>529</v>
      </c>
      <c r="AC33" s="349" t="s">
        <v>259</v>
      </c>
      <c r="AD33" s="336" t="s">
        <v>529</v>
      </c>
      <c r="AE33" s="349" t="s">
        <v>259</v>
      </c>
      <c r="AF33" s="336" t="s">
        <v>529</v>
      </c>
      <c r="AG33" s="349" t="s">
        <v>259</v>
      </c>
      <c r="AH33" s="336" t="s">
        <v>529</v>
      </c>
      <c r="AI33" s="349" t="s">
        <v>259</v>
      </c>
      <c r="AJ33" s="336" t="s">
        <v>529</v>
      </c>
      <c r="AK33" s="349" t="s">
        <v>259</v>
      </c>
      <c r="AL33" s="336" t="s">
        <v>529</v>
      </c>
      <c r="AM33" s="349" t="s">
        <v>259</v>
      </c>
      <c r="AN33" s="336" t="s">
        <v>529</v>
      </c>
      <c r="AO33" s="349" t="s">
        <v>259</v>
      </c>
      <c r="AP33" s="336" t="s">
        <v>529</v>
      </c>
      <c r="AQ33" s="349" t="s">
        <v>259</v>
      </c>
      <c r="AR33" s="336" t="s">
        <v>529</v>
      </c>
      <c r="AS33" s="349" t="s">
        <v>259</v>
      </c>
      <c r="AT33" s="336" t="s">
        <v>529</v>
      </c>
      <c r="AU33" s="349" t="s">
        <v>259</v>
      </c>
      <c r="AV33" s="336" t="s">
        <v>529</v>
      </c>
      <c r="AW33" s="349" t="s">
        <v>259</v>
      </c>
      <c r="AX33" s="336" t="s">
        <v>529</v>
      </c>
      <c r="AY33" s="349" t="s">
        <v>259</v>
      </c>
      <c r="AZ33" s="336" t="s">
        <v>529</v>
      </c>
      <c r="BA33" s="349" t="s">
        <v>259</v>
      </c>
      <c r="BB33" s="336" t="s">
        <v>529</v>
      </c>
      <c r="BC33" s="349" t="s">
        <v>259</v>
      </c>
      <c r="BD33" s="430" t="s">
        <v>529</v>
      </c>
      <c r="BE33" s="434" t="s">
        <v>259</v>
      </c>
      <c r="BF33" s="336" t="s">
        <v>529</v>
      </c>
      <c r="BG33" s="349" t="s">
        <v>259</v>
      </c>
      <c r="BH33" s="523"/>
      <c r="BI33" s="523"/>
    </row>
    <row r="34" spans="1:61" s="62" customFormat="1" ht="18" hidden="1" customHeight="1" thickTop="1">
      <c r="A34" s="338">
        <v>2016</v>
      </c>
      <c r="B34" s="343">
        <v>218</v>
      </c>
      <c r="C34" s="343">
        <v>95</v>
      </c>
      <c r="D34" s="343">
        <v>123</v>
      </c>
      <c r="E34" s="343">
        <v>16</v>
      </c>
      <c r="F34" s="343">
        <v>10</v>
      </c>
      <c r="G34" s="343">
        <v>6</v>
      </c>
      <c r="H34" s="119">
        <v>1</v>
      </c>
      <c r="I34" s="119">
        <v>0</v>
      </c>
      <c r="J34" s="119">
        <v>117</v>
      </c>
      <c r="K34" s="119">
        <v>16</v>
      </c>
      <c r="L34" s="119">
        <v>0</v>
      </c>
      <c r="M34" s="119">
        <v>0</v>
      </c>
      <c r="N34" s="119">
        <v>46</v>
      </c>
      <c r="O34" s="119">
        <v>0</v>
      </c>
      <c r="P34" s="119">
        <v>42</v>
      </c>
      <c r="Q34" s="119">
        <v>0</v>
      </c>
      <c r="R34" s="119">
        <v>0</v>
      </c>
      <c r="S34" s="119">
        <v>0</v>
      </c>
      <c r="T34" s="119">
        <v>0</v>
      </c>
      <c r="U34" s="119">
        <v>0</v>
      </c>
      <c r="V34" s="119">
        <v>0</v>
      </c>
      <c r="W34" s="119">
        <v>0</v>
      </c>
      <c r="X34" s="119">
        <v>4</v>
      </c>
      <c r="Y34" s="119">
        <v>0</v>
      </c>
      <c r="Z34" s="119">
        <v>0</v>
      </c>
      <c r="AA34" s="119">
        <v>0</v>
      </c>
      <c r="AB34" s="119">
        <v>0</v>
      </c>
      <c r="AC34" s="119">
        <v>0</v>
      </c>
      <c r="AD34" s="119">
        <v>0</v>
      </c>
      <c r="AE34" s="119">
        <v>0</v>
      </c>
      <c r="AF34" s="119">
        <v>0</v>
      </c>
      <c r="AG34" s="119">
        <v>0</v>
      </c>
      <c r="AH34" s="119">
        <v>0</v>
      </c>
      <c r="AI34" s="119">
        <v>0</v>
      </c>
      <c r="AJ34" s="119">
        <v>3</v>
      </c>
      <c r="AK34" s="119">
        <v>0</v>
      </c>
      <c r="AL34" s="119" t="s">
        <v>0</v>
      </c>
      <c r="AM34" s="119" t="s">
        <v>0</v>
      </c>
      <c r="AN34" s="119">
        <v>0</v>
      </c>
      <c r="AO34" s="119">
        <v>0</v>
      </c>
      <c r="AP34" s="119">
        <v>0</v>
      </c>
      <c r="AQ34" s="119">
        <v>0</v>
      </c>
      <c r="AR34" s="119">
        <v>0</v>
      </c>
      <c r="AS34" s="119">
        <v>0</v>
      </c>
      <c r="AT34" s="119">
        <v>0</v>
      </c>
      <c r="AU34" s="119">
        <v>0</v>
      </c>
      <c r="AV34" s="119">
        <v>2</v>
      </c>
      <c r="AW34" s="119">
        <v>0</v>
      </c>
      <c r="AX34" s="119">
        <v>0</v>
      </c>
      <c r="AY34" s="119">
        <v>0</v>
      </c>
      <c r="AZ34" s="119">
        <v>0</v>
      </c>
      <c r="BA34" s="119">
        <v>0</v>
      </c>
      <c r="BB34" s="119">
        <v>3</v>
      </c>
      <c r="BC34" s="119">
        <v>0</v>
      </c>
      <c r="BD34" s="119">
        <v>0</v>
      </c>
      <c r="BE34" s="119">
        <v>0</v>
      </c>
      <c r="BF34" s="119">
        <v>0</v>
      </c>
      <c r="BG34" s="119">
        <v>0</v>
      </c>
      <c r="BH34" s="119">
        <v>0</v>
      </c>
      <c r="BI34" s="118">
        <v>0</v>
      </c>
    </row>
    <row r="35" spans="1:61" s="62" customFormat="1" ht="18" hidden="1" customHeight="1">
      <c r="A35" s="338">
        <v>2017</v>
      </c>
      <c r="B35" s="343">
        <v>201</v>
      </c>
      <c r="C35" s="343">
        <v>105</v>
      </c>
      <c r="D35" s="343">
        <v>96</v>
      </c>
      <c r="E35" s="343">
        <v>0</v>
      </c>
      <c r="F35" s="343">
        <v>0</v>
      </c>
      <c r="G35" s="343">
        <v>0</v>
      </c>
      <c r="H35" s="119">
        <v>0</v>
      </c>
      <c r="I35" s="119">
        <v>0</v>
      </c>
      <c r="J35" s="119">
        <v>0</v>
      </c>
      <c r="K35" s="119">
        <v>0</v>
      </c>
      <c r="L35" s="119">
        <v>0</v>
      </c>
      <c r="M35" s="119">
        <v>0</v>
      </c>
      <c r="N35" s="119">
        <v>78</v>
      </c>
      <c r="O35" s="119">
        <v>0</v>
      </c>
      <c r="P35" s="119">
        <v>57</v>
      </c>
      <c r="Q35" s="119">
        <v>0</v>
      </c>
      <c r="R35" s="119">
        <v>2</v>
      </c>
      <c r="S35" s="119">
        <v>0</v>
      </c>
      <c r="T35" s="119">
        <v>0</v>
      </c>
      <c r="U35" s="119">
        <v>0</v>
      </c>
      <c r="V35" s="119">
        <v>5</v>
      </c>
      <c r="W35" s="119">
        <v>0</v>
      </c>
      <c r="X35" s="119">
        <v>18</v>
      </c>
      <c r="Y35" s="119">
        <v>0</v>
      </c>
      <c r="Z35" s="119">
        <v>1</v>
      </c>
      <c r="AA35" s="119">
        <v>0</v>
      </c>
      <c r="AB35" s="119">
        <v>0</v>
      </c>
      <c r="AC35" s="119">
        <v>0</v>
      </c>
      <c r="AD35" s="119">
        <v>0</v>
      </c>
      <c r="AE35" s="119">
        <v>0</v>
      </c>
      <c r="AF35" s="119">
        <v>0</v>
      </c>
      <c r="AG35" s="119">
        <v>0</v>
      </c>
      <c r="AH35" s="119">
        <v>0</v>
      </c>
      <c r="AI35" s="119">
        <v>0</v>
      </c>
      <c r="AJ35" s="119">
        <v>0</v>
      </c>
      <c r="AK35" s="119">
        <v>0</v>
      </c>
      <c r="AL35" s="119" t="s">
        <v>0</v>
      </c>
      <c r="AM35" s="119" t="s">
        <v>0</v>
      </c>
      <c r="AN35" s="119">
        <v>0</v>
      </c>
      <c r="AO35" s="119">
        <v>0</v>
      </c>
      <c r="AP35" s="119">
        <v>0</v>
      </c>
      <c r="AQ35" s="119">
        <v>0</v>
      </c>
      <c r="AR35" s="119">
        <v>0</v>
      </c>
      <c r="AS35" s="119">
        <v>0</v>
      </c>
      <c r="AT35" s="119">
        <v>0</v>
      </c>
      <c r="AU35" s="119">
        <v>0</v>
      </c>
      <c r="AV35" s="119">
        <v>2</v>
      </c>
      <c r="AW35" s="119">
        <v>0</v>
      </c>
      <c r="AX35" s="119">
        <v>0</v>
      </c>
      <c r="AY35" s="119">
        <v>0</v>
      </c>
      <c r="AZ35" s="119">
        <v>38</v>
      </c>
      <c r="BA35" s="119">
        <v>0</v>
      </c>
      <c r="BB35" s="119">
        <v>0</v>
      </c>
      <c r="BC35" s="119">
        <v>0</v>
      </c>
      <c r="BD35" s="119">
        <v>0</v>
      </c>
      <c r="BE35" s="119">
        <v>0</v>
      </c>
      <c r="BF35" s="119">
        <v>0</v>
      </c>
      <c r="BG35" s="119">
        <v>0</v>
      </c>
      <c r="BH35" s="119">
        <v>0</v>
      </c>
      <c r="BI35" s="118">
        <v>0</v>
      </c>
    </row>
    <row r="36" spans="1:61" s="62" customFormat="1" ht="18" hidden="1" customHeight="1">
      <c r="A36" s="338">
        <v>2018</v>
      </c>
      <c r="B36" s="92">
        <v>302</v>
      </c>
      <c r="C36" s="92">
        <v>155</v>
      </c>
      <c r="D36" s="369">
        <v>147</v>
      </c>
      <c r="E36" s="92">
        <v>0</v>
      </c>
      <c r="F36" s="92">
        <v>0</v>
      </c>
      <c r="G36" s="93">
        <v>0</v>
      </c>
      <c r="H36" s="277">
        <v>1</v>
      </c>
      <c r="I36" s="390">
        <v>0</v>
      </c>
      <c r="J36" s="277">
        <v>107</v>
      </c>
      <c r="K36" s="390">
        <v>0</v>
      </c>
      <c r="L36" s="277">
        <v>0</v>
      </c>
      <c r="M36" s="390">
        <v>0</v>
      </c>
      <c r="N36" s="277">
        <v>96</v>
      </c>
      <c r="O36" s="390">
        <v>0</v>
      </c>
      <c r="P36" s="277">
        <v>27</v>
      </c>
      <c r="Q36" s="390">
        <v>0</v>
      </c>
      <c r="R36" s="277">
        <v>0</v>
      </c>
      <c r="S36" s="390">
        <v>0</v>
      </c>
      <c r="T36" s="277">
        <v>0</v>
      </c>
      <c r="U36" s="390">
        <v>0</v>
      </c>
      <c r="V36" s="277">
        <v>2</v>
      </c>
      <c r="W36" s="390">
        <v>0</v>
      </c>
      <c r="X36" s="277">
        <v>0</v>
      </c>
      <c r="Y36" s="390">
        <v>0</v>
      </c>
      <c r="Z36" s="277">
        <v>2</v>
      </c>
      <c r="AA36" s="390">
        <v>0</v>
      </c>
      <c r="AB36" s="277">
        <v>0</v>
      </c>
      <c r="AC36" s="390">
        <v>0</v>
      </c>
      <c r="AD36" s="277">
        <v>0</v>
      </c>
      <c r="AE36" s="390">
        <v>0</v>
      </c>
      <c r="AF36" s="277">
        <v>0</v>
      </c>
      <c r="AG36" s="390">
        <v>0</v>
      </c>
      <c r="AH36" s="277">
        <v>1</v>
      </c>
      <c r="AI36" s="390">
        <v>0</v>
      </c>
      <c r="AJ36" s="277">
        <v>3</v>
      </c>
      <c r="AK36" s="390">
        <v>0</v>
      </c>
      <c r="AL36" s="277" t="s">
        <v>0</v>
      </c>
      <c r="AM36" s="390" t="s">
        <v>0</v>
      </c>
      <c r="AN36" s="277">
        <v>0</v>
      </c>
      <c r="AO36" s="390">
        <v>0</v>
      </c>
      <c r="AP36" s="277">
        <v>0</v>
      </c>
      <c r="AQ36" s="390">
        <v>0</v>
      </c>
      <c r="AR36" s="277">
        <v>0</v>
      </c>
      <c r="AS36" s="390">
        <v>0</v>
      </c>
      <c r="AT36" s="277">
        <v>0</v>
      </c>
      <c r="AU36" s="390">
        <v>0</v>
      </c>
      <c r="AV36" s="277">
        <v>3</v>
      </c>
      <c r="AW36" s="390">
        <v>0</v>
      </c>
      <c r="AX36" s="277">
        <v>1</v>
      </c>
      <c r="AY36" s="390">
        <v>0</v>
      </c>
      <c r="AZ36" s="277">
        <v>0</v>
      </c>
      <c r="BA36" s="390">
        <v>0</v>
      </c>
      <c r="BB36" s="277">
        <v>59</v>
      </c>
      <c r="BC36" s="390">
        <v>0</v>
      </c>
      <c r="BD36" s="277">
        <v>0</v>
      </c>
      <c r="BE36" s="390">
        <v>0</v>
      </c>
      <c r="BF36" s="277">
        <v>0</v>
      </c>
      <c r="BG36" s="390">
        <v>0</v>
      </c>
      <c r="BH36" s="277">
        <v>0</v>
      </c>
      <c r="BI36" s="278">
        <v>0</v>
      </c>
    </row>
    <row r="37" spans="1:61" s="62" customFormat="1" ht="18" customHeight="1" thickTop="1">
      <c r="A37" s="338">
        <v>2019</v>
      </c>
      <c r="B37" s="92">
        <v>195</v>
      </c>
      <c r="C37" s="92">
        <v>99</v>
      </c>
      <c r="D37" s="369">
        <v>94</v>
      </c>
      <c r="E37" s="92">
        <v>3</v>
      </c>
      <c r="F37" s="92">
        <v>2</v>
      </c>
      <c r="G37" s="93">
        <v>1</v>
      </c>
      <c r="H37" s="277">
        <v>0</v>
      </c>
      <c r="I37" s="390">
        <v>0</v>
      </c>
      <c r="J37" s="277">
        <v>93</v>
      </c>
      <c r="K37" s="390">
        <v>3</v>
      </c>
      <c r="L37" s="277">
        <v>0</v>
      </c>
      <c r="M37" s="390">
        <v>0</v>
      </c>
      <c r="N37" s="277">
        <v>29</v>
      </c>
      <c r="O37" s="390">
        <v>0</v>
      </c>
      <c r="P37" s="277">
        <v>18</v>
      </c>
      <c r="Q37" s="390">
        <v>0</v>
      </c>
      <c r="R37" s="277">
        <v>0</v>
      </c>
      <c r="S37" s="390">
        <v>0</v>
      </c>
      <c r="T37" s="277">
        <v>0</v>
      </c>
      <c r="U37" s="390">
        <v>0</v>
      </c>
      <c r="V37" s="277">
        <v>6</v>
      </c>
      <c r="W37" s="390">
        <v>0</v>
      </c>
      <c r="X37" s="277">
        <v>0</v>
      </c>
      <c r="Y37" s="390">
        <v>0</v>
      </c>
      <c r="Z37" s="277">
        <v>0</v>
      </c>
      <c r="AA37" s="390">
        <v>0</v>
      </c>
      <c r="AB37" s="277">
        <v>0</v>
      </c>
      <c r="AC37" s="390">
        <v>0</v>
      </c>
      <c r="AD37" s="277">
        <v>0</v>
      </c>
      <c r="AE37" s="390">
        <v>0</v>
      </c>
      <c r="AF37" s="277">
        <v>0</v>
      </c>
      <c r="AG37" s="390">
        <v>0</v>
      </c>
      <c r="AH37" s="277">
        <v>0</v>
      </c>
      <c r="AI37" s="390">
        <v>0</v>
      </c>
      <c r="AJ37" s="277">
        <v>2</v>
      </c>
      <c r="AK37" s="390">
        <v>0</v>
      </c>
      <c r="AL37" s="277" t="s">
        <v>4</v>
      </c>
      <c r="AM37" s="390">
        <v>0</v>
      </c>
      <c r="AN37" s="277">
        <v>0</v>
      </c>
      <c r="AO37" s="390">
        <v>0</v>
      </c>
      <c r="AP37" s="277">
        <v>0</v>
      </c>
      <c r="AQ37" s="390">
        <v>0</v>
      </c>
      <c r="AR37" s="277">
        <v>0</v>
      </c>
      <c r="AS37" s="390">
        <v>0</v>
      </c>
      <c r="AT37" s="277">
        <v>0</v>
      </c>
      <c r="AU37" s="390">
        <v>0</v>
      </c>
      <c r="AV37" s="277">
        <v>1</v>
      </c>
      <c r="AW37" s="390">
        <v>0</v>
      </c>
      <c r="AX37" s="277">
        <v>0</v>
      </c>
      <c r="AY37" s="390">
        <v>0</v>
      </c>
      <c r="AZ37" s="277">
        <v>1</v>
      </c>
      <c r="BA37" s="390">
        <v>0</v>
      </c>
      <c r="BB37" s="277">
        <v>35</v>
      </c>
      <c r="BC37" s="390">
        <v>0</v>
      </c>
      <c r="BD37" s="277">
        <v>0</v>
      </c>
      <c r="BE37" s="390">
        <v>0</v>
      </c>
      <c r="BF37" s="277">
        <v>0</v>
      </c>
      <c r="BG37" s="390">
        <v>0</v>
      </c>
      <c r="BH37" s="277">
        <v>0</v>
      </c>
      <c r="BI37" s="278">
        <v>0</v>
      </c>
    </row>
    <row r="38" spans="1:61" s="62" customFormat="1" ht="18" customHeight="1">
      <c r="A38" s="338">
        <v>2020</v>
      </c>
      <c r="B38" s="92">
        <v>70</v>
      </c>
      <c r="C38" s="92">
        <v>35</v>
      </c>
      <c r="D38" s="369">
        <v>35</v>
      </c>
      <c r="E38" s="92">
        <v>0</v>
      </c>
      <c r="F38" s="92">
        <v>0</v>
      </c>
      <c r="G38" s="93">
        <v>0</v>
      </c>
      <c r="H38" s="277" t="s">
        <v>2</v>
      </c>
      <c r="I38" s="390" t="s">
        <v>2</v>
      </c>
      <c r="J38" s="277">
        <v>1</v>
      </c>
      <c r="K38" s="390" t="s">
        <v>2</v>
      </c>
      <c r="L38" s="277" t="s">
        <v>2</v>
      </c>
      <c r="M38" s="390" t="s">
        <v>2</v>
      </c>
      <c r="N38" s="277">
        <v>30</v>
      </c>
      <c r="O38" s="390" t="s">
        <v>2</v>
      </c>
      <c r="P38" s="277" t="s">
        <v>2</v>
      </c>
      <c r="Q38" s="390" t="s">
        <v>2</v>
      </c>
      <c r="R38" s="277" t="s">
        <v>2</v>
      </c>
      <c r="S38" s="390" t="s">
        <v>2</v>
      </c>
      <c r="T38" s="277" t="s">
        <v>2</v>
      </c>
      <c r="U38" s="390" t="s">
        <v>2</v>
      </c>
      <c r="V38" s="277" t="s">
        <v>2</v>
      </c>
      <c r="W38" s="390" t="s">
        <v>2</v>
      </c>
      <c r="X38" s="277" t="s">
        <v>2</v>
      </c>
      <c r="Y38" s="390" t="s">
        <v>2</v>
      </c>
      <c r="Z38" s="277">
        <v>30</v>
      </c>
      <c r="AA38" s="390" t="s">
        <v>2</v>
      </c>
      <c r="AB38" s="277" t="s">
        <v>2</v>
      </c>
      <c r="AC38" s="390" t="s">
        <v>2</v>
      </c>
      <c r="AD38" s="277">
        <v>1</v>
      </c>
      <c r="AE38" s="390" t="s">
        <v>2</v>
      </c>
      <c r="AF38" s="277" t="s">
        <v>2</v>
      </c>
      <c r="AG38" s="390" t="s">
        <v>2</v>
      </c>
      <c r="AH38" s="277">
        <v>1</v>
      </c>
      <c r="AI38" s="390" t="s">
        <v>2</v>
      </c>
      <c r="AJ38" s="277" t="s">
        <v>2</v>
      </c>
      <c r="AK38" s="390" t="s">
        <v>2</v>
      </c>
      <c r="AL38" s="277" t="s">
        <v>2</v>
      </c>
      <c r="AM38" s="390" t="s">
        <v>2</v>
      </c>
      <c r="AN38" s="277" t="s">
        <v>2</v>
      </c>
      <c r="AO38" s="390" t="s">
        <v>2</v>
      </c>
      <c r="AP38" s="277" t="s">
        <v>2</v>
      </c>
      <c r="AQ38" s="390" t="s">
        <v>2</v>
      </c>
      <c r="AR38" s="277" t="s">
        <v>2</v>
      </c>
      <c r="AS38" s="390" t="s">
        <v>2</v>
      </c>
      <c r="AT38" s="277">
        <v>2</v>
      </c>
      <c r="AU38" s="390" t="s">
        <v>2</v>
      </c>
      <c r="AV38" s="277" t="s">
        <v>2</v>
      </c>
      <c r="AW38" s="390" t="s">
        <v>2</v>
      </c>
      <c r="AX38" s="277" t="s">
        <v>2</v>
      </c>
      <c r="AY38" s="390" t="s">
        <v>2</v>
      </c>
      <c r="AZ38" s="277" t="s">
        <v>2</v>
      </c>
      <c r="BA38" s="390" t="s">
        <v>2</v>
      </c>
      <c r="BB38" s="277">
        <v>2</v>
      </c>
      <c r="BC38" s="390" t="s">
        <v>2</v>
      </c>
      <c r="BD38" s="277" t="s">
        <v>2</v>
      </c>
      <c r="BE38" s="390" t="s">
        <v>2</v>
      </c>
      <c r="BF38" s="277" t="s">
        <v>2</v>
      </c>
      <c r="BG38" s="390" t="s">
        <v>2</v>
      </c>
      <c r="BH38" s="277">
        <v>0</v>
      </c>
      <c r="BI38" s="278">
        <v>0</v>
      </c>
    </row>
    <row r="39" spans="1:61" s="62" customFormat="1" ht="18" customHeight="1">
      <c r="A39" s="338">
        <v>2021</v>
      </c>
      <c r="B39" s="92">
        <v>48</v>
      </c>
      <c r="C39" s="92">
        <v>20</v>
      </c>
      <c r="D39" s="369">
        <v>28</v>
      </c>
      <c r="E39" s="92">
        <v>0</v>
      </c>
      <c r="F39" s="92">
        <v>0</v>
      </c>
      <c r="G39" s="93">
        <v>0</v>
      </c>
      <c r="H39" s="277">
        <v>0</v>
      </c>
      <c r="I39" s="390">
        <v>0</v>
      </c>
      <c r="J39" s="277">
        <v>1</v>
      </c>
      <c r="K39" s="390">
        <v>0</v>
      </c>
      <c r="L39" s="277">
        <v>0</v>
      </c>
      <c r="M39" s="390">
        <v>0</v>
      </c>
      <c r="N39" s="277">
        <v>23</v>
      </c>
      <c r="O39" s="390">
        <v>0</v>
      </c>
      <c r="P39" s="277">
        <v>0</v>
      </c>
      <c r="Q39" s="390">
        <v>0</v>
      </c>
      <c r="R39" s="277">
        <v>2</v>
      </c>
      <c r="S39" s="390">
        <v>0</v>
      </c>
      <c r="T39" s="277">
        <v>0</v>
      </c>
      <c r="U39" s="390">
        <v>0</v>
      </c>
      <c r="V39" s="277">
        <v>0</v>
      </c>
      <c r="W39" s="390">
        <v>0</v>
      </c>
      <c r="X39" s="277">
        <v>0</v>
      </c>
      <c r="Y39" s="390">
        <v>0</v>
      </c>
      <c r="Z39" s="277">
        <v>20</v>
      </c>
      <c r="AA39" s="390">
        <v>0</v>
      </c>
      <c r="AB39" s="277" t="s">
        <v>2</v>
      </c>
      <c r="AC39" s="390" t="s">
        <v>2</v>
      </c>
      <c r="AD39" s="277">
        <v>1</v>
      </c>
      <c r="AE39" s="390" t="s">
        <v>2</v>
      </c>
      <c r="AF39" s="277" t="s">
        <v>2</v>
      </c>
      <c r="AG39" s="390" t="s">
        <v>2</v>
      </c>
      <c r="AH39" s="277">
        <v>1</v>
      </c>
      <c r="AI39" s="390" t="s">
        <v>2</v>
      </c>
      <c r="AJ39" s="277" t="s">
        <v>2</v>
      </c>
      <c r="AK39" s="390" t="s">
        <v>2</v>
      </c>
      <c r="AL39" s="277" t="s">
        <v>2</v>
      </c>
      <c r="AM39" s="390" t="s">
        <v>2</v>
      </c>
      <c r="AN39" s="277" t="s">
        <v>2</v>
      </c>
      <c r="AO39" s="390" t="s">
        <v>2</v>
      </c>
      <c r="AP39" s="277" t="s">
        <v>2</v>
      </c>
      <c r="AQ39" s="390" t="s">
        <v>2</v>
      </c>
      <c r="AR39" s="277" t="s">
        <v>2</v>
      </c>
      <c r="AS39" s="390" t="s">
        <v>2</v>
      </c>
      <c r="AT39" s="277">
        <v>0</v>
      </c>
      <c r="AU39" s="390">
        <v>0</v>
      </c>
      <c r="AV39" s="277">
        <v>0</v>
      </c>
      <c r="AW39" s="390">
        <v>0</v>
      </c>
      <c r="AX39" s="277">
        <v>0</v>
      </c>
      <c r="AY39" s="390">
        <v>0</v>
      </c>
      <c r="AZ39" s="277">
        <v>0</v>
      </c>
      <c r="BA39" s="390">
        <v>0</v>
      </c>
      <c r="BB39" s="277">
        <v>0</v>
      </c>
      <c r="BC39" s="390">
        <v>0</v>
      </c>
      <c r="BD39" s="277">
        <v>0</v>
      </c>
      <c r="BE39" s="390">
        <v>0</v>
      </c>
      <c r="BF39" s="277">
        <v>0</v>
      </c>
      <c r="BG39" s="390">
        <v>0</v>
      </c>
      <c r="BH39" s="277">
        <v>0</v>
      </c>
      <c r="BI39" s="278">
        <v>0</v>
      </c>
    </row>
    <row r="40" spans="1:61" s="62" customFormat="1" ht="18" customHeight="1">
      <c r="A40" s="431">
        <v>2022</v>
      </c>
      <c r="B40" s="92">
        <v>48</v>
      </c>
      <c r="C40" s="92">
        <v>23</v>
      </c>
      <c r="D40" s="369">
        <v>25</v>
      </c>
      <c r="E40" s="92">
        <v>0</v>
      </c>
      <c r="F40" s="92">
        <v>0</v>
      </c>
      <c r="G40" s="93">
        <v>0</v>
      </c>
      <c r="H40" s="277">
        <v>0</v>
      </c>
      <c r="I40" s="390">
        <v>0</v>
      </c>
      <c r="J40" s="277">
        <v>0</v>
      </c>
      <c r="K40" s="390">
        <v>0</v>
      </c>
      <c r="L40" s="277">
        <v>0</v>
      </c>
      <c r="M40" s="390">
        <v>0</v>
      </c>
      <c r="N40" s="277">
        <v>18</v>
      </c>
      <c r="O40" s="390">
        <v>0</v>
      </c>
      <c r="P40" s="277">
        <v>0</v>
      </c>
      <c r="Q40" s="390">
        <v>0</v>
      </c>
      <c r="R40" s="277">
        <v>2</v>
      </c>
      <c r="S40" s="390">
        <v>0</v>
      </c>
      <c r="T40" s="277">
        <v>0</v>
      </c>
      <c r="U40" s="390">
        <v>0</v>
      </c>
      <c r="V40" s="277">
        <v>0</v>
      </c>
      <c r="W40" s="390">
        <v>0</v>
      </c>
      <c r="X40" s="277">
        <v>0</v>
      </c>
      <c r="Y40" s="390">
        <v>0</v>
      </c>
      <c r="Z40" s="277">
        <v>21</v>
      </c>
      <c r="AA40" s="390">
        <v>0</v>
      </c>
      <c r="AB40" s="277">
        <v>0</v>
      </c>
      <c r="AC40" s="390">
        <v>0</v>
      </c>
      <c r="AD40" s="277">
        <v>2</v>
      </c>
      <c r="AE40" s="390">
        <v>0</v>
      </c>
      <c r="AF40" s="277">
        <v>0</v>
      </c>
      <c r="AG40" s="390">
        <v>0</v>
      </c>
      <c r="AH40" s="277">
        <v>1</v>
      </c>
      <c r="AI40" s="390">
        <v>0</v>
      </c>
      <c r="AJ40" s="277">
        <v>0</v>
      </c>
      <c r="AK40" s="390">
        <v>0</v>
      </c>
      <c r="AL40" s="277">
        <v>0</v>
      </c>
      <c r="AM40" s="390">
        <v>0</v>
      </c>
      <c r="AN40" s="277">
        <v>0</v>
      </c>
      <c r="AO40" s="390">
        <v>0</v>
      </c>
      <c r="AP40" s="277">
        <v>2</v>
      </c>
      <c r="AQ40" s="390">
        <v>0</v>
      </c>
      <c r="AR40" s="277">
        <v>0</v>
      </c>
      <c r="AS40" s="390">
        <v>0</v>
      </c>
      <c r="AT40" s="277">
        <v>0</v>
      </c>
      <c r="AU40" s="390">
        <v>0</v>
      </c>
      <c r="AV40" s="277">
        <v>0</v>
      </c>
      <c r="AW40" s="390">
        <v>0</v>
      </c>
      <c r="AX40" s="277">
        <v>0</v>
      </c>
      <c r="AY40" s="390">
        <v>0</v>
      </c>
      <c r="AZ40" s="277">
        <v>0</v>
      </c>
      <c r="BA40" s="390">
        <v>0</v>
      </c>
      <c r="BB40" s="277">
        <v>0</v>
      </c>
      <c r="BC40" s="390">
        <v>0</v>
      </c>
      <c r="BD40" s="277">
        <v>0</v>
      </c>
      <c r="BE40" s="390">
        <v>0</v>
      </c>
      <c r="BF40" s="277">
        <v>0</v>
      </c>
      <c r="BG40" s="390">
        <v>0</v>
      </c>
      <c r="BH40" s="277">
        <v>0</v>
      </c>
      <c r="BI40" s="278">
        <v>0</v>
      </c>
    </row>
    <row r="41" spans="1:61" s="453" customFormat="1" ht="18" customHeight="1">
      <c r="A41" s="236">
        <v>2023</v>
      </c>
      <c r="B41" s="160">
        <v>48</v>
      </c>
      <c r="C41" s="160">
        <v>27</v>
      </c>
      <c r="D41" s="370">
        <v>21</v>
      </c>
      <c r="E41" s="160">
        <v>1</v>
      </c>
      <c r="F41" s="160">
        <v>1</v>
      </c>
      <c r="G41" s="489">
        <v>0</v>
      </c>
      <c r="H41" s="490">
        <v>0</v>
      </c>
      <c r="I41" s="490">
        <v>0</v>
      </c>
      <c r="J41" s="490">
        <v>0</v>
      </c>
      <c r="K41" s="490">
        <v>0</v>
      </c>
      <c r="L41" s="490">
        <v>0</v>
      </c>
      <c r="M41" s="490">
        <v>0</v>
      </c>
      <c r="N41" s="280">
        <v>17</v>
      </c>
      <c r="O41" s="490">
        <v>0</v>
      </c>
      <c r="P41" s="490">
        <v>0</v>
      </c>
      <c r="Q41" s="490">
        <v>0</v>
      </c>
      <c r="R41" s="490">
        <v>0</v>
      </c>
      <c r="S41" s="490">
        <v>0</v>
      </c>
      <c r="T41" s="280">
        <v>1</v>
      </c>
      <c r="U41" s="490">
        <v>0</v>
      </c>
      <c r="V41" s="490">
        <v>0</v>
      </c>
      <c r="W41" s="490">
        <v>0</v>
      </c>
      <c r="X41" s="490">
        <v>0</v>
      </c>
      <c r="Y41" s="490">
        <v>0</v>
      </c>
      <c r="Z41" s="280">
        <v>24</v>
      </c>
      <c r="AA41" s="491">
        <v>0</v>
      </c>
      <c r="AB41" s="391">
        <v>3</v>
      </c>
      <c r="AC41" s="491">
        <v>0</v>
      </c>
      <c r="AD41" s="491">
        <v>0</v>
      </c>
      <c r="AE41" s="491">
        <v>0</v>
      </c>
      <c r="AF41" s="491">
        <v>0</v>
      </c>
      <c r="AG41" s="491">
        <v>0</v>
      </c>
      <c r="AH41" s="280">
        <v>1</v>
      </c>
      <c r="AI41" s="491">
        <v>0</v>
      </c>
      <c r="AJ41" s="491">
        <v>0</v>
      </c>
      <c r="AK41" s="491">
        <v>0</v>
      </c>
      <c r="AL41" s="490">
        <v>0</v>
      </c>
      <c r="AM41" s="490">
        <v>0</v>
      </c>
      <c r="AN41" s="490">
        <v>0</v>
      </c>
      <c r="AO41" s="490">
        <v>0</v>
      </c>
      <c r="AP41" s="280">
        <v>1</v>
      </c>
      <c r="AQ41" s="491">
        <v>0</v>
      </c>
      <c r="AR41" s="491">
        <v>0</v>
      </c>
      <c r="AS41" s="491">
        <v>0</v>
      </c>
      <c r="AT41" s="491">
        <v>0</v>
      </c>
      <c r="AU41" s="491">
        <v>0</v>
      </c>
      <c r="AV41" s="491">
        <v>0</v>
      </c>
      <c r="AW41" s="491">
        <v>0</v>
      </c>
      <c r="AX41" s="491">
        <v>0</v>
      </c>
      <c r="AY41" s="491">
        <v>0</v>
      </c>
      <c r="AZ41" s="491">
        <v>0</v>
      </c>
      <c r="BA41" s="491">
        <v>0</v>
      </c>
      <c r="BB41" s="280">
        <v>1</v>
      </c>
      <c r="BC41" s="391">
        <v>1</v>
      </c>
      <c r="BD41" s="491">
        <v>0</v>
      </c>
      <c r="BE41" s="491">
        <v>0</v>
      </c>
      <c r="BF41" s="491">
        <v>0</v>
      </c>
      <c r="BG41" s="491">
        <v>0</v>
      </c>
      <c r="BH41" s="491">
        <v>0</v>
      </c>
      <c r="BI41" s="492">
        <v>0</v>
      </c>
    </row>
    <row r="42" spans="1:61" s="407" customFormat="1" ht="103.5" customHeight="1">
      <c r="A42" s="582" t="s">
        <v>759</v>
      </c>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406"/>
      <c r="AK42" s="406"/>
      <c r="AL42" s="406"/>
      <c r="AM42" s="406"/>
      <c r="AN42" s="406"/>
      <c r="AO42" s="406"/>
      <c r="AP42" s="406"/>
      <c r="AQ42" s="406"/>
      <c r="AR42" s="406"/>
      <c r="AS42" s="406"/>
      <c r="AT42" s="406"/>
      <c r="AU42" s="406"/>
      <c r="AV42" s="406"/>
      <c r="AW42" s="406"/>
      <c r="AX42" s="406"/>
      <c r="AY42" s="406"/>
    </row>
    <row r="43" spans="1:61" s="62" customFormat="1" ht="17.100000000000001" customHeight="1">
      <c r="A43" s="4" t="s">
        <v>762</v>
      </c>
      <c r="B43" s="4"/>
      <c r="C43" s="4"/>
      <c r="D43" s="4"/>
      <c r="E43" s="4"/>
      <c r="F43" s="4"/>
      <c r="G43" s="4"/>
      <c r="H43" s="4"/>
      <c r="I43" s="4"/>
      <c r="J43" s="4"/>
      <c r="K43" s="4"/>
      <c r="L43" s="4"/>
      <c r="M43" s="4"/>
      <c r="N43" s="4"/>
      <c r="O43" s="4"/>
      <c r="P43" s="4"/>
      <c r="Q43" s="4"/>
      <c r="R43" s="4"/>
      <c r="S43" s="4"/>
      <c r="T43" s="4"/>
      <c r="U43" s="115"/>
      <c r="W43" s="128"/>
      <c r="X43" s="128"/>
      <c r="Y43" s="3" t="s">
        <v>761</v>
      </c>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BI43" s="289" t="s">
        <v>700</v>
      </c>
    </row>
    <row r="44" spans="1:61" s="62" customFormat="1" ht="17.100000000000001" customHeight="1"/>
    <row r="45" spans="1:61" s="62" customFormat="1" ht="24.95" customHeight="1"/>
    <row r="46" spans="1:61" s="62" customFormat="1" ht="24.95" customHeight="1"/>
    <row r="47" spans="1:61" s="62" customFormat="1" ht="24.95" customHeight="1"/>
    <row r="48" spans="1:61" s="111" customFormat="1" ht="12" customHeight="1"/>
    <row r="49" spans="1:61" s="111" customFormat="1" ht="12" customHeight="1"/>
    <row r="50" spans="1:61" s="111" customFormat="1" ht="12" customHeight="1">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row>
  </sheetData>
  <mergeCells count="84">
    <mergeCell ref="BD31:BE32"/>
    <mergeCell ref="A42:AI42"/>
    <mergeCell ref="AH31:AI32"/>
    <mergeCell ref="V31:W32"/>
    <mergeCell ref="A30:A33"/>
    <mergeCell ref="B31:G31"/>
    <mergeCell ref="B32:D32"/>
    <mergeCell ref="E32:G32"/>
    <mergeCell ref="L31:M32"/>
    <mergeCell ref="N31:O32"/>
    <mergeCell ref="P31:Q32"/>
    <mergeCell ref="AB31:AC32"/>
    <mergeCell ref="AD31:AE32"/>
    <mergeCell ref="H31:I32"/>
    <mergeCell ref="J31:K32"/>
    <mergeCell ref="X31:Y32"/>
    <mergeCell ref="AN5:AO6"/>
    <mergeCell ref="B4:AO4"/>
    <mergeCell ref="B17:AW17"/>
    <mergeCell ref="Z31:AA32"/>
    <mergeCell ref="A17:A20"/>
    <mergeCell ref="B18:G18"/>
    <mergeCell ref="B19:D19"/>
    <mergeCell ref="E19:G19"/>
    <mergeCell ref="J18:K19"/>
    <mergeCell ref="L18:M19"/>
    <mergeCell ref="N18:O19"/>
    <mergeCell ref="P18:Q19"/>
    <mergeCell ref="R18:S19"/>
    <mergeCell ref="T18:U19"/>
    <mergeCell ref="V18:W19"/>
    <mergeCell ref="X18:Y19"/>
    <mergeCell ref="H18:I19"/>
    <mergeCell ref="R31:S32"/>
    <mergeCell ref="T31:U32"/>
    <mergeCell ref="A3:D3"/>
    <mergeCell ref="B5:G5"/>
    <mergeCell ref="H5:I6"/>
    <mergeCell ref="A4:A7"/>
    <mergeCell ref="B6:D6"/>
    <mergeCell ref="E6:G6"/>
    <mergeCell ref="AF5:AG6"/>
    <mergeCell ref="AB18:AC19"/>
    <mergeCell ref="J5:K6"/>
    <mergeCell ref="Z5:AA6"/>
    <mergeCell ref="L5:M6"/>
    <mergeCell ref="N5:O6"/>
    <mergeCell ref="P5:Q6"/>
    <mergeCell ref="R5:S6"/>
    <mergeCell ref="T5:U6"/>
    <mergeCell ref="V5:W6"/>
    <mergeCell ref="X5:Y6"/>
    <mergeCell ref="AR31:AS32"/>
    <mergeCell ref="AV31:AW32"/>
    <mergeCell ref="AB5:AC6"/>
    <mergeCell ref="AR18:AS19"/>
    <mergeCell ref="AT18:AU19"/>
    <mergeCell ref="AV18:AW19"/>
    <mergeCell ref="AN18:AO19"/>
    <mergeCell ref="AP18:AQ19"/>
    <mergeCell ref="AH5:AI6"/>
    <mergeCell ref="AJ5:AK6"/>
    <mergeCell ref="AL18:AM19"/>
    <mergeCell ref="AF18:AG19"/>
    <mergeCell ref="AH18:AI19"/>
    <mergeCell ref="AJ18:AK19"/>
    <mergeCell ref="AL5:AM6"/>
    <mergeCell ref="AD5:AE6"/>
    <mergeCell ref="AF31:AG32"/>
    <mergeCell ref="AJ31:AK32"/>
    <mergeCell ref="AD18:AE19"/>
    <mergeCell ref="Z18:AA19"/>
    <mergeCell ref="BH30:BI30"/>
    <mergeCell ref="BH31:BH33"/>
    <mergeCell ref="BI31:BI33"/>
    <mergeCell ref="B30:BG30"/>
    <mergeCell ref="AT31:AU32"/>
    <mergeCell ref="AX31:AY32"/>
    <mergeCell ref="AZ31:BA32"/>
    <mergeCell ref="BB31:BC32"/>
    <mergeCell ref="BF31:BG32"/>
    <mergeCell ref="AL31:AM32"/>
    <mergeCell ref="AN31:AO32"/>
    <mergeCell ref="AP31:AQ32"/>
  </mergeCells>
  <phoneticPr fontId="6" type="noConversion"/>
  <printOptions horizontalCentered="1"/>
  <pageMargins left="0.78740157480314965" right="0.78740157480314965" top="0.98425196850393704" bottom="0.98425196850393704" header="0" footer="0.59055118110236227"/>
  <pageSetup paperSize="9" scale="43" firstPageNumber="136" pageOrder="overThenDown" orientation="landscape" r:id="rId1"/>
  <headerFooter scaleWithDoc="0" alignWithMargins="0"/>
  <colBreaks count="1" manualBreakCount="1">
    <brk id="2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30</vt:i4>
      </vt:variant>
      <vt:variant>
        <vt:lpstr>이름 지정된 범위</vt:lpstr>
      </vt:variant>
      <vt:variant>
        <vt:i4>12</vt:i4>
      </vt:variant>
    </vt:vector>
  </HeadingPairs>
  <TitlesOfParts>
    <vt:vector size="42" baseType="lpstr">
      <vt:lpstr>Ⅻ-1. 의료기관</vt:lpstr>
      <vt:lpstr>Ⅻ-2. 의료기관종사 의료인력</vt:lpstr>
      <vt:lpstr>Ⅻ-3. 보건소 인력</vt:lpstr>
      <vt:lpstr>Ⅻ-4. 보건지소 및 보건진료소, 건강생활지원센터 인력</vt:lpstr>
      <vt:lpstr>Ⅻ-5. 의약품등 제조업소 및 판매업소</vt:lpstr>
      <vt:lpstr>Ⅻ-6. 식품위생관계업소</vt:lpstr>
      <vt:lpstr>Ⅻ-7. 공중위생영업소</vt:lpstr>
      <vt:lpstr>Ⅻ-8. 예방접종</vt:lpstr>
      <vt:lpstr>Ⅻ-9. 주요 법정감염병 발생 및 사망</vt:lpstr>
      <vt:lpstr>Ⅻ-10. 결핵환자 현황</vt:lpstr>
      <vt:lpstr>Ⅻ-11. 보건소 구강보건사업 실적</vt:lpstr>
      <vt:lpstr>Ⅻ-12. 모자보건사업 실적 </vt:lpstr>
      <vt:lpstr>Ⅻ-13. 건강보험 적용인구</vt:lpstr>
      <vt:lpstr>Ⅻ-14. 건강보험급여</vt:lpstr>
      <vt:lpstr>Ⅻ-15. 건강보험대상자 진료 실적</vt:lpstr>
      <vt:lpstr>Ⅻ-16. 국민연금 가입자</vt:lpstr>
      <vt:lpstr>Ⅻ-17. 국민연금 급여 지급현황</vt:lpstr>
      <vt:lpstr>Ⅻ-18. 노인여가복지시설</vt:lpstr>
      <vt:lpstr>Ⅻ-19. 노인주거복지시설</vt:lpstr>
      <vt:lpstr>Ⅻ-20. 노인의료복지시설</vt:lpstr>
      <vt:lpstr>Ⅻ-21. 재가노인복지시설</vt:lpstr>
      <vt:lpstr>Ⅻ-22. 국민기초생활보장 수급자</vt:lpstr>
      <vt:lpstr>Ⅻ-23. 기초연금 수급자 수</vt:lpstr>
      <vt:lpstr>Ⅻ-24. 여성복지시설</vt:lpstr>
      <vt:lpstr>Ⅻ-25. 여성폭력상담</vt:lpstr>
      <vt:lpstr>Ⅻ-26. 아동복지시설</vt:lpstr>
      <vt:lpstr>Ⅻ-27. 장애인 거주시설 수 및 입소 현황</vt:lpstr>
      <vt:lpstr>Ⅻ-28 장애인등록현황</vt:lpstr>
      <vt:lpstr>Ⅻ-29. 어린이집</vt:lpstr>
      <vt:lpstr>Ⅻ-30. 사회복지자원봉사자 현황</vt:lpstr>
      <vt:lpstr>'Ⅻ-10. 결핵환자 현황'!Print_Area</vt:lpstr>
      <vt:lpstr>'Ⅻ-13. 건강보험 적용인구'!Print_Area</vt:lpstr>
      <vt:lpstr>'Ⅻ-17. 국민연금 급여 지급현황'!Print_Area</vt:lpstr>
      <vt:lpstr>'Ⅻ-23. 기초연금 수급자 수'!Print_Area</vt:lpstr>
      <vt:lpstr>'Ⅻ-24. 여성복지시설'!Print_Area</vt:lpstr>
      <vt:lpstr>'Ⅻ-25. 여성폭력상담'!Print_Area</vt:lpstr>
      <vt:lpstr>'Ⅻ-26. 아동복지시설'!Print_Area</vt:lpstr>
      <vt:lpstr>'Ⅻ-29. 어린이집'!Print_Area</vt:lpstr>
      <vt:lpstr>'Ⅻ-3. 보건소 인력'!Print_Area</vt:lpstr>
      <vt:lpstr>'Ⅻ-30. 사회복지자원봉사자 현황'!Print_Area</vt:lpstr>
      <vt:lpstr>'Ⅻ-4. 보건지소 및 보건진료소, 건강생활지원센터 인력'!Print_Area</vt:lpstr>
      <vt:lpstr>'Ⅻ-9. 주요 법정감염병 발생 및 사망'!Print_Area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나주시</dc:creator>
  <cp:lastModifiedBy>naju</cp:lastModifiedBy>
  <cp:lastPrinted>2024-06-17T12:50:37Z</cp:lastPrinted>
  <dcterms:created xsi:type="dcterms:W3CDTF">2013-10-29T05:03:58Z</dcterms:created>
  <dcterms:modified xsi:type="dcterms:W3CDTF">2025-07-02T01:30:57Z</dcterms:modified>
</cp:coreProperties>
</file>